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comunicaciones.HLBEY\Desktop\"/>
    </mc:Choice>
  </mc:AlternateContent>
  <bookViews>
    <workbookView xWindow="0" yWindow="0" windowWidth="20490" windowHeight="7650" tabRatio="882" activeTab="3"/>
  </bookViews>
  <sheets>
    <sheet name="Intructivo" sheetId="20" r:id="rId1"/>
    <sheet name="Mapa de Riesgos Corrupcion " sheetId="1" r:id="rId2"/>
    <sheet name="Matriz" sheetId="21"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Print_Area" localSheetId="1">'Mapa de Riesgos Corrupcion '!$A$1:$AG$36</definedName>
    <definedName name="_xlnm.Print_Area" localSheetId="2">Matriz!$A$2:$AC$36</definedName>
  </definedName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55" i="19" l="1"/>
  <c r="AL55" i="19"/>
  <c r="AK55" i="19"/>
  <c r="AJ55" i="19"/>
  <c r="AI55" i="19"/>
  <c r="AH55" i="19"/>
  <c r="AG55" i="19"/>
  <c r="AF55" i="19"/>
  <c r="AE55" i="19"/>
  <c r="AD55" i="19"/>
  <c r="AC55" i="19"/>
  <c r="AB55" i="19"/>
  <c r="AA55" i="19"/>
  <c r="Z55" i="19"/>
  <c r="Y55" i="19"/>
  <c r="X55" i="19"/>
  <c r="W55" i="19"/>
  <c r="V55" i="19"/>
  <c r="U55" i="19"/>
  <c r="T55" i="19"/>
  <c r="S55" i="19"/>
  <c r="R55" i="19"/>
  <c r="Q55" i="19"/>
  <c r="P55" i="19"/>
  <c r="O55" i="19"/>
  <c r="N55" i="19"/>
  <c r="M55" i="19"/>
  <c r="L55" i="19"/>
  <c r="K55" i="19"/>
  <c r="J55" i="19"/>
  <c r="AM54" i="19"/>
  <c r="AL54" i="19"/>
  <c r="AK54" i="19"/>
  <c r="AJ54" i="19"/>
  <c r="AI54" i="19"/>
  <c r="AH54" i="19"/>
  <c r="AG54" i="19"/>
  <c r="AF54" i="19"/>
  <c r="AE54" i="19"/>
  <c r="AD54" i="19"/>
  <c r="AC54" i="19"/>
  <c r="AB54" i="19"/>
  <c r="AA54" i="19"/>
  <c r="Z54" i="19"/>
  <c r="Y54" i="19"/>
  <c r="X54" i="19"/>
  <c r="W54" i="19"/>
  <c r="V54" i="19"/>
  <c r="U54" i="19"/>
  <c r="T54" i="19"/>
  <c r="S54" i="19"/>
  <c r="R54" i="19"/>
  <c r="Q54" i="19"/>
  <c r="P54" i="19"/>
  <c r="O54" i="19"/>
  <c r="N54" i="19"/>
  <c r="M54" i="19"/>
  <c r="L54" i="19"/>
  <c r="K54" i="19"/>
  <c r="J54" i="19"/>
  <c r="AM53" i="19"/>
  <c r="AL53" i="19"/>
  <c r="AK53" i="19"/>
  <c r="AJ53" i="19"/>
  <c r="AI53" i="19"/>
  <c r="AH53" i="19"/>
  <c r="AG53" i="19"/>
  <c r="AF53" i="19"/>
  <c r="AE53" i="19"/>
  <c r="AD53" i="19"/>
  <c r="AC53" i="19"/>
  <c r="AB53" i="19"/>
  <c r="AA53" i="19"/>
  <c r="Z53" i="19"/>
  <c r="Y53" i="19"/>
  <c r="X53" i="19"/>
  <c r="W53" i="19"/>
  <c r="V53" i="19"/>
  <c r="U53" i="19"/>
  <c r="T53" i="19"/>
  <c r="S53" i="19"/>
  <c r="R53" i="19"/>
  <c r="Q53" i="19"/>
  <c r="P53" i="19"/>
  <c r="O53" i="19"/>
  <c r="N53" i="19"/>
  <c r="M53" i="19"/>
  <c r="L53" i="19"/>
  <c r="K53" i="19"/>
  <c r="J53" i="19"/>
  <c r="AM52" i="19"/>
  <c r="AL52" i="19"/>
  <c r="AK52" i="19"/>
  <c r="AJ52" i="19"/>
  <c r="AI52" i="19"/>
  <c r="AH52" i="19"/>
  <c r="AG52" i="19"/>
  <c r="AF52" i="19"/>
  <c r="AE52" i="19"/>
  <c r="AD52" i="19"/>
  <c r="AC52" i="19"/>
  <c r="AB52" i="19"/>
  <c r="AA52" i="19"/>
  <c r="Z52" i="19"/>
  <c r="Y52" i="19"/>
  <c r="X52" i="19"/>
  <c r="W52" i="19"/>
  <c r="V52" i="19"/>
  <c r="U52" i="19"/>
  <c r="T52" i="19"/>
  <c r="S52" i="19"/>
  <c r="R52" i="19"/>
  <c r="Q52" i="19"/>
  <c r="P52" i="19"/>
  <c r="O52" i="19"/>
  <c r="N52" i="19"/>
  <c r="M52" i="19"/>
  <c r="L52" i="19"/>
  <c r="K52" i="19"/>
  <c r="J52" i="19"/>
  <c r="AM51" i="19"/>
  <c r="AL51" i="19"/>
  <c r="AK51" i="19"/>
  <c r="AJ51" i="19"/>
  <c r="AI51" i="19"/>
  <c r="AH51" i="19"/>
  <c r="AG51" i="19"/>
  <c r="AF51" i="19"/>
  <c r="AE51" i="19"/>
  <c r="AD51" i="19"/>
  <c r="AC51" i="19"/>
  <c r="AB51" i="19"/>
  <c r="AA51" i="19"/>
  <c r="Z51" i="19"/>
  <c r="Y51" i="19"/>
  <c r="X51" i="19"/>
  <c r="W51" i="19"/>
  <c r="V51" i="19"/>
  <c r="U51" i="19"/>
  <c r="T51" i="19"/>
  <c r="S51" i="19"/>
  <c r="R51" i="19"/>
  <c r="Q51" i="19"/>
  <c r="P51" i="19"/>
  <c r="O51" i="19"/>
  <c r="N51" i="19"/>
  <c r="M51" i="19"/>
  <c r="L51" i="19"/>
  <c r="K51" i="19"/>
  <c r="J51" i="19"/>
  <c r="AM50" i="19"/>
  <c r="AL50" i="19"/>
  <c r="AK50" i="19"/>
  <c r="AJ50" i="19"/>
  <c r="AI50" i="19"/>
  <c r="AH50" i="19"/>
  <c r="AG50" i="19"/>
  <c r="AF50" i="19"/>
  <c r="AE50" i="19"/>
  <c r="AD50" i="19"/>
  <c r="AC50" i="19"/>
  <c r="AB50" i="19"/>
  <c r="AA50" i="19"/>
  <c r="Z50" i="19"/>
  <c r="Y50" i="19"/>
  <c r="X50" i="19"/>
  <c r="W50" i="19"/>
  <c r="V50" i="19"/>
  <c r="U50" i="19"/>
  <c r="T50" i="19"/>
  <c r="S50" i="19"/>
  <c r="R50" i="19"/>
  <c r="Q50" i="19"/>
  <c r="P50" i="19"/>
  <c r="O50" i="19"/>
  <c r="N50" i="19"/>
  <c r="M50" i="19"/>
  <c r="L50" i="19"/>
  <c r="K50" i="19"/>
  <c r="J50" i="19"/>
  <c r="AM49" i="19"/>
  <c r="AK49" i="19"/>
  <c r="AJ49" i="19"/>
  <c r="AI49" i="19"/>
  <c r="AH49" i="19"/>
  <c r="AG49" i="19"/>
  <c r="AE49" i="19"/>
  <c r="AD49" i="19"/>
  <c r="AC49" i="19"/>
  <c r="AB49" i="19"/>
  <c r="AA49" i="19"/>
  <c r="Y49" i="19"/>
  <c r="X49" i="19"/>
  <c r="W49" i="19"/>
  <c r="V49" i="19"/>
  <c r="U49" i="19"/>
  <c r="S49" i="19"/>
  <c r="R49" i="19"/>
  <c r="Q49" i="19"/>
  <c r="P49" i="19"/>
  <c r="O49" i="19"/>
  <c r="M49" i="19"/>
  <c r="L49" i="19"/>
  <c r="K49" i="19"/>
  <c r="J49" i="19"/>
  <c r="AM48" i="19"/>
  <c r="AL48" i="19"/>
  <c r="AK48" i="19"/>
  <c r="AJ48" i="19"/>
  <c r="AI48" i="19"/>
  <c r="AH48" i="19"/>
  <c r="AG48" i="19"/>
  <c r="AF48" i="19"/>
  <c r="AE48" i="19"/>
  <c r="AD48" i="19"/>
  <c r="AC48" i="19"/>
  <c r="AB48" i="19"/>
  <c r="AA48" i="19"/>
  <c r="Z48" i="19"/>
  <c r="Y48" i="19"/>
  <c r="X48" i="19"/>
  <c r="W48" i="19"/>
  <c r="V48" i="19"/>
  <c r="U48" i="19"/>
  <c r="T48" i="19"/>
  <c r="S48" i="19"/>
  <c r="R48" i="19"/>
  <c r="Q48" i="19"/>
  <c r="P48" i="19"/>
  <c r="O48" i="19"/>
  <c r="N48" i="19"/>
  <c r="M48" i="19"/>
  <c r="L48" i="19"/>
  <c r="K48" i="19"/>
  <c r="J48" i="19"/>
  <c r="AM47" i="19"/>
  <c r="AL47" i="19"/>
  <c r="AK47" i="19"/>
  <c r="AJ47" i="19"/>
  <c r="AI47" i="19"/>
  <c r="AH47" i="19"/>
  <c r="AG47" i="19"/>
  <c r="AF47" i="19"/>
  <c r="AE47" i="19"/>
  <c r="AD47" i="19"/>
  <c r="AC47" i="19"/>
  <c r="AB47" i="19"/>
  <c r="AA47" i="19"/>
  <c r="Z47" i="19"/>
  <c r="Y47" i="19"/>
  <c r="X47" i="19"/>
  <c r="W47" i="19"/>
  <c r="V47" i="19"/>
  <c r="U47" i="19"/>
  <c r="T47" i="19"/>
  <c r="S47" i="19"/>
  <c r="R47" i="19"/>
  <c r="Q47" i="19"/>
  <c r="P47" i="19"/>
  <c r="O47" i="19"/>
  <c r="N47" i="19"/>
  <c r="M47" i="19"/>
  <c r="L47" i="19"/>
  <c r="K47" i="19"/>
  <c r="J47" i="19"/>
  <c r="AM46" i="19"/>
  <c r="AL46" i="19"/>
  <c r="AK46" i="19"/>
  <c r="AJ46" i="19"/>
  <c r="AI46" i="19"/>
  <c r="AH46" i="19"/>
  <c r="AG46" i="19"/>
  <c r="AF46" i="19"/>
  <c r="AE46" i="19"/>
  <c r="AD46" i="19"/>
  <c r="AC46" i="19"/>
  <c r="AB46" i="19"/>
  <c r="AA46" i="19"/>
  <c r="Z46" i="19"/>
  <c r="Y46" i="19"/>
  <c r="X46" i="19"/>
  <c r="W46" i="19"/>
  <c r="V46" i="19"/>
  <c r="U46" i="19"/>
  <c r="T46" i="19"/>
  <c r="S46" i="19"/>
  <c r="R46" i="19"/>
  <c r="Q46" i="19"/>
  <c r="P46" i="19"/>
  <c r="O46" i="19"/>
  <c r="N46" i="19"/>
  <c r="M46" i="19"/>
  <c r="L46" i="19"/>
  <c r="K46" i="19"/>
  <c r="J46" i="19"/>
  <c r="AM45" i="19"/>
  <c r="AL45" i="19"/>
  <c r="AK45" i="19"/>
  <c r="AJ45" i="19"/>
  <c r="AI45" i="19"/>
  <c r="AH45" i="19"/>
  <c r="AG45" i="19"/>
  <c r="AF45" i="19"/>
  <c r="AE45" i="19"/>
  <c r="AD45" i="19"/>
  <c r="AC45" i="19"/>
  <c r="AB45" i="19"/>
  <c r="AA45" i="19"/>
  <c r="Z45" i="19"/>
  <c r="Y45" i="19"/>
  <c r="X45" i="19"/>
  <c r="W45" i="19"/>
  <c r="V45" i="19"/>
  <c r="U45" i="19"/>
  <c r="T45" i="19"/>
  <c r="S45" i="19"/>
  <c r="R45" i="19"/>
  <c r="Q45" i="19"/>
  <c r="P45" i="19"/>
  <c r="O45" i="19"/>
  <c r="N45" i="19"/>
  <c r="M45" i="19"/>
  <c r="L45" i="19"/>
  <c r="K45" i="19"/>
  <c r="J45" i="19"/>
  <c r="AM44" i="19"/>
  <c r="AL44" i="19"/>
  <c r="AK44" i="19"/>
  <c r="AJ44" i="19"/>
  <c r="AI44" i="19"/>
  <c r="AH44" i="19"/>
  <c r="AG44" i="19"/>
  <c r="AF44" i="19"/>
  <c r="AE44" i="19"/>
  <c r="AD44" i="19"/>
  <c r="AC44" i="19"/>
  <c r="AB44" i="19"/>
  <c r="AA44" i="19"/>
  <c r="Z44" i="19"/>
  <c r="Y44" i="19"/>
  <c r="X44" i="19"/>
  <c r="W44" i="19"/>
  <c r="V44" i="19"/>
  <c r="U44" i="19"/>
  <c r="T44" i="19"/>
  <c r="S44" i="19"/>
  <c r="R44" i="19"/>
  <c r="Q44" i="19"/>
  <c r="P44" i="19"/>
  <c r="O44" i="19"/>
  <c r="N44" i="19"/>
  <c r="M44" i="19"/>
  <c r="L44" i="19"/>
  <c r="K44" i="19"/>
  <c r="J44" i="19"/>
  <c r="AM43" i="19"/>
  <c r="AL43" i="19"/>
  <c r="AK43" i="19"/>
  <c r="AJ43" i="19"/>
  <c r="AI43" i="19"/>
  <c r="AH43" i="19"/>
  <c r="AG43" i="19"/>
  <c r="AF43" i="19"/>
  <c r="AE43" i="19"/>
  <c r="AD43" i="19"/>
  <c r="AC43" i="19"/>
  <c r="AB43" i="19"/>
  <c r="AA43" i="19"/>
  <c r="Z43" i="19"/>
  <c r="Y43" i="19"/>
  <c r="X43" i="19"/>
  <c r="W43" i="19"/>
  <c r="V43" i="19"/>
  <c r="U43" i="19"/>
  <c r="T43" i="19"/>
  <c r="S43" i="19"/>
  <c r="R43" i="19"/>
  <c r="Q43" i="19"/>
  <c r="P43" i="19"/>
  <c r="O43" i="19"/>
  <c r="N43" i="19"/>
  <c r="M43" i="19"/>
  <c r="L43" i="19"/>
  <c r="K43" i="19"/>
  <c r="J43" i="19"/>
  <c r="AM42" i="19"/>
  <c r="AL42" i="19"/>
  <c r="AK42" i="19"/>
  <c r="AJ42" i="19"/>
  <c r="AI42" i="19"/>
  <c r="AH42" i="19"/>
  <c r="AG42" i="19"/>
  <c r="AF42" i="19"/>
  <c r="AE42" i="19"/>
  <c r="AD42" i="19"/>
  <c r="AC42" i="19"/>
  <c r="AB42" i="19"/>
  <c r="AA42" i="19"/>
  <c r="Z42" i="19"/>
  <c r="Y42" i="19"/>
  <c r="X42" i="19"/>
  <c r="W42" i="19"/>
  <c r="V42" i="19"/>
  <c r="U42" i="19"/>
  <c r="T42" i="19"/>
  <c r="S42" i="19"/>
  <c r="R42" i="19"/>
  <c r="Q42" i="19"/>
  <c r="P42" i="19"/>
  <c r="O42" i="19"/>
  <c r="N42" i="19"/>
  <c r="M42" i="19"/>
  <c r="L42" i="19"/>
  <c r="K42" i="19"/>
  <c r="J42" i="19"/>
  <c r="AM41" i="19"/>
  <c r="AL41" i="19"/>
  <c r="AK41" i="19"/>
  <c r="AJ41" i="19"/>
  <c r="AI41" i="19"/>
  <c r="AH41" i="19"/>
  <c r="AG41" i="19"/>
  <c r="AF41" i="19"/>
  <c r="AE41" i="19"/>
  <c r="AD41" i="19"/>
  <c r="AC41" i="19"/>
  <c r="AB41" i="19"/>
  <c r="AA41" i="19"/>
  <c r="Z41" i="19"/>
  <c r="Y41" i="19"/>
  <c r="X41" i="19"/>
  <c r="W41" i="19"/>
  <c r="V41" i="19"/>
  <c r="U41" i="19"/>
  <c r="T41" i="19"/>
  <c r="S41" i="19"/>
  <c r="R41" i="19"/>
  <c r="Q41" i="19"/>
  <c r="P41" i="19"/>
  <c r="O41" i="19"/>
  <c r="N41" i="19"/>
  <c r="M41" i="19"/>
  <c r="L41" i="19"/>
  <c r="K41" i="19"/>
  <c r="J41" i="19"/>
  <c r="AM40" i="19"/>
  <c r="AL40" i="19"/>
  <c r="AK40" i="19"/>
  <c r="AJ40" i="19"/>
  <c r="AI40" i="19"/>
  <c r="AH40" i="19"/>
  <c r="AG40" i="19"/>
  <c r="AF40" i="19"/>
  <c r="AE40" i="19"/>
  <c r="AD40" i="19"/>
  <c r="AC40" i="19"/>
  <c r="AB40" i="19"/>
  <c r="AA40" i="19"/>
  <c r="Z40" i="19"/>
  <c r="Y40" i="19"/>
  <c r="X40" i="19"/>
  <c r="W40" i="19"/>
  <c r="V40" i="19"/>
  <c r="U40" i="19"/>
  <c r="T40" i="19"/>
  <c r="S40" i="19"/>
  <c r="R40" i="19"/>
  <c r="Q40" i="19"/>
  <c r="P40" i="19"/>
  <c r="O40" i="19"/>
  <c r="N40" i="19"/>
  <c r="M40" i="19"/>
  <c r="L40" i="19"/>
  <c r="K40" i="19"/>
  <c r="J40" i="19"/>
  <c r="AM39" i="19"/>
  <c r="AK39" i="19"/>
  <c r="AJ39" i="19"/>
  <c r="AI39" i="19"/>
  <c r="AH39" i="19"/>
  <c r="AG39" i="19"/>
  <c r="AE39" i="19"/>
  <c r="AD39" i="19"/>
  <c r="AC39" i="19"/>
  <c r="AB39" i="19"/>
  <c r="AA39" i="19"/>
  <c r="Y39" i="19"/>
  <c r="X39" i="19"/>
  <c r="W39" i="19"/>
  <c r="V39" i="19"/>
  <c r="U39" i="19"/>
  <c r="S39" i="19"/>
  <c r="R39" i="19"/>
  <c r="Q39" i="19"/>
  <c r="P39" i="19"/>
  <c r="O39" i="19"/>
  <c r="M39" i="19"/>
  <c r="L39" i="19"/>
  <c r="K39" i="19"/>
  <c r="J39" i="19"/>
  <c r="AM38" i="19"/>
  <c r="AL38" i="19"/>
  <c r="AK38" i="19"/>
  <c r="AJ38" i="19"/>
  <c r="AI38" i="19"/>
  <c r="AH38" i="19"/>
  <c r="AG38" i="19"/>
  <c r="AF38" i="19"/>
  <c r="AE38" i="19"/>
  <c r="AD38" i="19"/>
  <c r="AC38" i="19"/>
  <c r="AB38" i="19"/>
  <c r="AA38" i="19"/>
  <c r="Z38" i="19"/>
  <c r="Y38" i="19"/>
  <c r="X38" i="19"/>
  <c r="W38" i="19"/>
  <c r="V38" i="19"/>
  <c r="U38" i="19"/>
  <c r="T38" i="19"/>
  <c r="S38" i="19"/>
  <c r="R38" i="19"/>
  <c r="Q38" i="19"/>
  <c r="P38" i="19"/>
  <c r="O38" i="19"/>
  <c r="N38" i="19"/>
  <c r="M38" i="19"/>
  <c r="L38" i="19"/>
  <c r="K38" i="19"/>
  <c r="J38" i="19"/>
  <c r="AM37" i="19"/>
  <c r="AL37" i="19"/>
  <c r="AK37" i="19"/>
  <c r="AJ37" i="19"/>
  <c r="AI37" i="19"/>
  <c r="AH37" i="19"/>
  <c r="AG37" i="19"/>
  <c r="AF37" i="19"/>
  <c r="AE37" i="19"/>
  <c r="AD37" i="19"/>
  <c r="AC37" i="19"/>
  <c r="AB37" i="19"/>
  <c r="AA37" i="19"/>
  <c r="Z37" i="19"/>
  <c r="Y37" i="19"/>
  <c r="X37" i="19"/>
  <c r="W37" i="19"/>
  <c r="V37" i="19"/>
  <c r="U37" i="19"/>
  <c r="T37" i="19"/>
  <c r="S37" i="19"/>
  <c r="R37" i="19"/>
  <c r="Q37" i="19"/>
  <c r="P37" i="19"/>
  <c r="O37" i="19"/>
  <c r="N37" i="19"/>
  <c r="M37" i="19"/>
  <c r="L37" i="19"/>
  <c r="K37" i="19"/>
  <c r="J37" i="19"/>
  <c r="AM36" i="19"/>
  <c r="AL36" i="19"/>
  <c r="AK36" i="19"/>
  <c r="AJ36" i="19"/>
  <c r="AI36" i="19"/>
  <c r="AH36" i="19"/>
  <c r="AG36" i="19"/>
  <c r="AF36" i="19"/>
  <c r="AE36" i="19"/>
  <c r="AD36" i="19"/>
  <c r="AC36" i="19"/>
  <c r="AB36" i="19"/>
  <c r="AA36" i="19"/>
  <c r="Z36" i="19"/>
  <c r="Y36" i="19"/>
  <c r="X36" i="19"/>
  <c r="W36" i="19"/>
  <c r="V36" i="19"/>
  <c r="U36" i="19"/>
  <c r="T36" i="19"/>
  <c r="S36" i="19"/>
  <c r="R36" i="19"/>
  <c r="Q36" i="19"/>
  <c r="P36" i="19"/>
  <c r="O36" i="19"/>
  <c r="N36" i="19"/>
  <c r="M36" i="19"/>
  <c r="L36" i="19"/>
  <c r="K36" i="19"/>
  <c r="J36" i="19"/>
  <c r="AM35" i="19"/>
  <c r="AL35" i="19"/>
  <c r="AK35" i="19"/>
  <c r="AJ35" i="19"/>
  <c r="AI35" i="19"/>
  <c r="AH35" i="19"/>
  <c r="AG35" i="19"/>
  <c r="AF35" i="19"/>
  <c r="AE35" i="19"/>
  <c r="AD35" i="19"/>
  <c r="AC35" i="19"/>
  <c r="AB35" i="19"/>
  <c r="AA35" i="19"/>
  <c r="Z35" i="19"/>
  <c r="Y35" i="19"/>
  <c r="X35" i="19"/>
  <c r="W35" i="19"/>
  <c r="V35" i="19"/>
  <c r="U35" i="19"/>
  <c r="T35" i="19"/>
  <c r="S35" i="19"/>
  <c r="R35" i="19"/>
  <c r="Q35" i="19"/>
  <c r="P35" i="19"/>
  <c r="O35" i="19"/>
  <c r="N35" i="19"/>
  <c r="M35" i="19"/>
  <c r="L35" i="19"/>
  <c r="K35" i="19"/>
  <c r="J35" i="19"/>
  <c r="AM34" i="19"/>
  <c r="AL34" i="19"/>
  <c r="AK34" i="19"/>
  <c r="AJ34" i="19"/>
  <c r="AI34" i="19"/>
  <c r="AH34" i="19"/>
  <c r="AG34" i="19"/>
  <c r="AF34" i="19"/>
  <c r="AE34" i="19"/>
  <c r="AD34" i="19"/>
  <c r="AC34" i="19"/>
  <c r="AB34" i="19"/>
  <c r="AA34" i="19"/>
  <c r="Z34" i="19"/>
  <c r="Y34" i="19"/>
  <c r="X34" i="19"/>
  <c r="W34" i="19"/>
  <c r="V34" i="19"/>
  <c r="U34" i="19"/>
  <c r="T34" i="19"/>
  <c r="S34" i="19"/>
  <c r="R34" i="19"/>
  <c r="Q34" i="19"/>
  <c r="P34" i="19"/>
  <c r="O34" i="19"/>
  <c r="N34" i="19"/>
  <c r="M34" i="19"/>
  <c r="L34" i="19"/>
  <c r="K34" i="19"/>
  <c r="J34" i="19"/>
  <c r="AM33" i="19"/>
  <c r="AL33" i="19"/>
  <c r="AK33" i="19"/>
  <c r="AJ33" i="19"/>
  <c r="AI33" i="19"/>
  <c r="AH33" i="19"/>
  <c r="AG33" i="19"/>
  <c r="AF33" i="19"/>
  <c r="AE33" i="19"/>
  <c r="AD33" i="19"/>
  <c r="AC33" i="19"/>
  <c r="AB33" i="19"/>
  <c r="AA33" i="19"/>
  <c r="Z33" i="19"/>
  <c r="Y33" i="19"/>
  <c r="X33" i="19"/>
  <c r="W33" i="19"/>
  <c r="V33" i="19"/>
  <c r="U33" i="19"/>
  <c r="T33" i="19"/>
  <c r="S33" i="19"/>
  <c r="R33" i="19"/>
  <c r="Q33" i="19"/>
  <c r="P33" i="19"/>
  <c r="O33" i="19"/>
  <c r="N33" i="19"/>
  <c r="M33" i="19"/>
  <c r="L33" i="19"/>
  <c r="K33" i="19"/>
  <c r="J33" i="19"/>
  <c r="AM32" i="19"/>
  <c r="AL32" i="19"/>
  <c r="AK32" i="19"/>
  <c r="AJ32" i="19"/>
  <c r="AI32" i="19"/>
  <c r="AH32" i="19"/>
  <c r="AG32" i="19"/>
  <c r="AF32" i="19"/>
  <c r="AE32" i="19"/>
  <c r="AD32" i="19"/>
  <c r="AC32" i="19"/>
  <c r="AB32" i="19"/>
  <c r="AA32" i="19"/>
  <c r="Z32" i="19"/>
  <c r="Y32" i="19"/>
  <c r="X32" i="19"/>
  <c r="W32" i="19"/>
  <c r="V32" i="19"/>
  <c r="U32" i="19"/>
  <c r="T32" i="19"/>
  <c r="S32" i="19"/>
  <c r="R32" i="19"/>
  <c r="Q32" i="19"/>
  <c r="P32" i="19"/>
  <c r="O32" i="19"/>
  <c r="N32" i="19"/>
  <c r="M32" i="19"/>
  <c r="L32" i="19"/>
  <c r="K32" i="19"/>
  <c r="J32" i="19"/>
  <c r="AM31" i="19"/>
  <c r="AL31" i="19"/>
  <c r="AK31" i="19"/>
  <c r="AJ31" i="19"/>
  <c r="AI31" i="19"/>
  <c r="AH31" i="19"/>
  <c r="AG31" i="19"/>
  <c r="AF31" i="19"/>
  <c r="AE31" i="19"/>
  <c r="AD31" i="19"/>
  <c r="AC31" i="19"/>
  <c r="AB31" i="19"/>
  <c r="AA31" i="19"/>
  <c r="Z31" i="19"/>
  <c r="Y31" i="19"/>
  <c r="X31" i="19"/>
  <c r="W31" i="19"/>
  <c r="V31" i="19"/>
  <c r="U31" i="19"/>
  <c r="T31" i="19"/>
  <c r="S31" i="19"/>
  <c r="R31" i="19"/>
  <c r="Q31" i="19"/>
  <c r="P31" i="19"/>
  <c r="O31" i="19"/>
  <c r="N31" i="19"/>
  <c r="M31" i="19"/>
  <c r="L31" i="19"/>
  <c r="K31" i="19"/>
  <c r="J31" i="19"/>
  <c r="AM30" i="19"/>
  <c r="AL30" i="19"/>
  <c r="AK30" i="19"/>
  <c r="AJ30" i="19"/>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AM29" i="19"/>
  <c r="AK29" i="19"/>
  <c r="AJ29" i="19"/>
  <c r="AI29" i="19"/>
  <c r="AH29" i="19"/>
  <c r="AG29" i="19"/>
  <c r="AE29" i="19"/>
  <c r="AD29" i="19"/>
  <c r="AC29" i="19"/>
  <c r="AB29" i="19"/>
  <c r="AA29" i="19"/>
  <c r="Y29" i="19"/>
  <c r="X29" i="19"/>
  <c r="W29" i="19"/>
  <c r="V29" i="19"/>
  <c r="U29" i="19"/>
  <c r="S29" i="19"/>
  <c r="R29" i="19"/>
  <c r="Q29" i="19"/>
  <c r="P29" i="19"/>
  <c r="O29" i="19"/>
  <c r="M29" i="19"/>
  <c r="L29" i="19"/>
  <c r="K29" i="19"/>
  <c r="J29" i="19"/>
  <c r="AM28" i="19"/>
  <c r="AL28" i="19"/>
  <c r="AK28" i="19"/>
  <c r="AJ28" i="19"/>
  <c r="AI28" i="19"/>
  <c r="AH28" i="19"/>
  <c r="AG28" i="19"/>
  <c r="AF28" i="19"/>
  <c r="AE28" i="19"/>
  <c r="AD28" i="19"/>
  <c r="AC28" i="19"/>
  <c r="AB28" i="19"/>
  <c r="AA28" i="19"/>
  <c r="Z28" i="19"/>
  <c r="Y28" i="19"/>
  <c r="X28" i="19"/>
  <c r="W28" i="19"/>
  <c r="V28" i="19"/>
  <c r="U28" i="19"/>
  <c r="T28" i="19"/>
  <c r="S28" i="19"/>
  <c r="R28" i="19"/>
  <c r="Q28" i="19"/>
  <c r="P28" i="19"/>
  <c r="O28" i="19"/>
  <c r="N28" i="19"/>
  <c r="M28" i="19"/>
  <c r="L28" i="19"/>
  <c r="K28" i="19"/>
  <c r="J28" i="19"/>
  <c r="AM27" i="19"/>
  <c r="AL27" i="19"/>
  <c r="AK27" i="19"/>
  <c r="AJ27" i="19"/>
  <c r="AI27" i="19"/>
  <c r="AH27" i="19"/>
  <c r="AG27" i="19"/>
  <c r="AF27" i="19"/>
  <c r="AE27" i="19"/>
  <c r="AD27" i="19"/>
  <c r="AC27" i="19"/>
  <c r="AB27" i="19"/>
  <c r="AA27" i="19"/>
  <c r="Z27" i="19"/>
  <c r="Y27" i="19"/>
  <c r="X27" i="19"/>
  <c r="W27" i="19"/>
  <c r="V27" i="19"/>
  <c r="U27" i="19"/>
  <c r="T27" i="19"/>
  <c r="S27" i="19"/>
  <c r="R27" i="19"/>
  <c r="Q27" i="19"/>
  <c r="P27" i="19"/>
  <c r="O27" i="19"/>
  <c r="N27" i="19"/>
  <c r="M27" i="19"/>
  <c r="L27" i="19"/>
  <c r="K27" i="19"/>
  <c r="J27" i="19"/>
  <c r="AM26" i="19"/>
  <c r="AL26" i="19"/>
  <c r="AK26" i="19"/>
  <c r="AJ26" i="19"/>
  <c r="AI26" i="19"/>
  <c r="AH26" i="19"/>
  <c r="AG26" i="19"/>
  <c r="AF26" i="19"/>
  <c r="AE26" i="19"/>
  <c r="AD26" i="19"/>
  <c r="AC26" i="19"/>
  <c r="AB26" i="19"/>
  <c r="AA26" i="19"/>
  <c r="Z26" i="19"/>
  <c r="Y26" i="19"/>
  <c r="X26" i="19"/>
  <c r="W26" i="19"/>
  <c r="V26" i="19"/>
  <c r="U26" i="19"/>
  <c r="T26" i="19"/>
  <c r="S26" i="19"/>
  <c r="R26" i="19"/>
  <c r="Q26" i="19"/>
  <c r="P26" i="19"/>
  <c r="O26" i="19"/>
  <c r="N26" i="19"/>
  <c r="M26" i="19"/>
  <c r="L26" i="19"/>
  <c r="K26" i="19"/>
  <c r="J26" i="19"/>
  <c r="AM25" i="19"/>
  <c r="AL25" i="19"/>
  <c r="AK25" i="19"/>
  <c r="AJ25" i="19"/>
  <c r="AI25" i="19"/>
  <c r="AH25" i="19"/>
  <c r="AG25" i="19"/>
  <c r="AF25" i="19"/>
  <c r="AE25" i="19"/>
  <c r="AD25" i="19"/>
  <c r="AC25" i="19"/>
  <c r="AB25" i="19"/>
  <c r="AA25" i="19"/>
  <c r="Z25" i="19"/>
  <c r="Y25" i="19"/>
  <c r="X25" i="19"/>
  <c r="W25" i="19"/>
  <c r="V25" i="19"/>
  <c r="U25" i="19"/>
  <c r="T25" i="19"/>
  <c r="S25" i="19"/>
  <c r="R25" i="19"/>
  <c r="Q25" i="19"/>
  <c r="P25" i="19"/>
  <c r="O25" i="19"/>
  <c r="N25" i="19"/>
  <c r="M25" i="19"/>
  <c r="L25" i="19"/>
  <c r="K25" i="19"/>
  <c r="J25" i="19"/>
  <c r="AM24" i="19"/>
  <c r="AL24" i="19"/>
  <c r="AK24" i="19"/>
  <c r="AJ24" i="19"/>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AM23" i="19"/>
  <c r="AL23" i="19"/>
  <c r="AK23"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AM22" i="19"/>
  <c r="AL22" i="19"/>
  <c r="AK22" i="19"/>
  <c r="AJ22" i="19"/>
  <c r="AI22" i="19"/>
  <c r="AH22" i="19"/>
  <c r="AG22" i="19"/>
  <c r="AF22" i="19"/>
  <c r="AE22" i="19"/>
  <c r="AD22" i="19"/>
  <c r="AC22" i="19"/>
  <c r="AB22" i="19"/>
  <c r="AA22" i="19"/>
  <c r="Z22" i="19"/>
  <c r="Y22" i="19"/>
  <c r="X22" i="19"/>
  <c r="W22" i="19"/>
  <c r="V22" i="19"/>
  <c r="U22" i="19"/>
  <c r="T22" i="19"/>
  <c r="S22" i="19"/>
  <c r="R22" i="19"/>
  <c r="Q22" i="19"/>
  <c r="P22" i="19"/>
  <c r="O22" i="19"/>
  <c r="N22" i="19"/>
  <c r="M22" i="19"/>
  <c r="L22" i="19"/>
  <c r="K22" i="19"/>
  <c r="J22" i="19"/>
  <c r="AM21" i="19"/>
  <c r="AL21" i="19"/>
  <c r="AK21" i="19"/>
  <c r="AJ21" i="19"/>
  <c r="AI21" i="19"/>
  <c r="AH21" i="19"/>
  <c r="AG21" i="19"/>
  <c r="AF21" i="19"/>
  <c r="AE21" i="19"/>
  <c r="AD21" i="19"/>
  <c r="AC21" i="19"/>
  <c r="AB21" i="19"/>
  <c r="AA21" i="19"/>
  <c r="Z21" i="19"/>
  <c r="Y21" i="19"/>
  <c r="X21" i="19"/>
  <c r="W21" i="19"/>
  <c r="V21" i="19"/>
  <c r="U21" i="19"/>
  <c r="T21" i="19"/>
  <c r="S21" i="19"/>
  <c r="R21" i="19"/>
  <c r="Q21" i="19"/>
  <c r="P21" i="19"/>
  <c r="O21" i="19"/>
  <c r="N21" i="19"/>
  <c r="M21" i="19"/>
  <c r="L21" i="19"/>
  <c r="K21" i="19"/>
  <c r="J21" i="19"/>
  <c r="AM20" i="19"/>
  <c r="AL20" i="19"/>
  <c r="AK20" i="19"/>
  <c r="AJ20" i="19"/>
  <c r="AI20" i="19"/>
  <c r="AH20" i="19"/>
  <c r="AG20" i="19"/>
  <c r="AF20" i="19"/>
  <c r="AE20" i="19"/>
  <c r="AD20" i="19"/>
  <c r="AC20" i="19"/>
  <c r="AB20" i="19"/>
  <c r="AA20" i="19"/>
  <c r="Z20" i="19"/>
  <c r="Y20" i="19"/>
  <c r="X20" i="19"/>
  <c r="W20" i="19"/>
  <c r="V20" i="19"/>
  <c r="U20" i="19"/>
  <c r="T20" i="19"/>
  <c r="S20" i="19"/>
  <c r="R20" i="19"/>
  <c r="Q20" i="19"/>
  <c r="P20" i="19"/>
  <c r="O20" i="19"/>
  <c r="N20" i="19"/>
  <c r="M20" i="19"/>
  <c r="L20" i="19"/>
  <c r="K20" i="19"/>
  <c r="J20" i="19"/>
  <c r="AM19" i="19"/>
  <c r="AK19" i="19"/>
  <c r="AJ19" i="19"/>
  <c r="AI19" i="19"/>
  <c r="AH19" i="19"/>
  <c r="AG19" i="19"/>
  <c r="AE19" i="19"/>
  <c r="AD19" i="19"/>
  <c r="AC19" i="19"/>
  <c r="AB19" i="19"/>
  <c r="AA19" i="19"/>
  <c r="Y19" i="19"/>
  <c r="X19" i="19"/>
  <c r="W19" i="19"/>
  <c r="V19" i="19"/>
  <c r="U19" i="19"/>
  <c r="S19" i="19"/>
  <c r="R19" i="19"/>
  <c r="Q19" i="19"/>
  <c r="P19" i="19"/>
  <c r="O19" i="19"/>
  <c r="M19" i="19"/>
  <c r="L19" i="19"/>
  <c r="K19" i="19"/>
  <c r="J19"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AM17" i="19"/>
  <c r="AL17" i="19"/>
  <c r="AK17" i="19"/>
  <c r="AJ17" i="19"/>
  <c r="AI17" i="19"/>
  <c r="AH17" i="19"/>
  <c r="AG17" i="19"/>
  <c r="AF17" i="19"/>
  <c r="AE17" i="19"/>
  <c r="AD17" i="19"/>
  <c r="AC17" i="19"/>
  <c r="AB17" i="19"/>
  <c r="AA17" i="19"/>
  <c r="Z17" i="19"/>
  <c r="Y17" i="19"/>
  <c r="X17" i="19"/>
  <c r="W17" i="19"/>
  <c r="V17" i="19"/>
  <c r="U17" i="19"/>
  <c r="T17" i="19"/>
  <c r="S17" i="19"/>
  <c r="R17" i="19"/>
  <c r="Q17" i="19"/>
  <c r="P17" i="19"/>
  <c r="O17" i="19"/>
  <c r="N17" i="19"/>
  <c r="M17" i="19"/>
  <c r="L17" i="19"/>
  <c r="K17" i="19"/>
  <c r="J17" i="19"/>
  <c r="AM16" i="19"/>
  <c r="AL16" i="19"/>
  <c r="AK16" i="19"/>
  <c r="AJ16" i="19"/>
  <c r="AI16" i="19"/>
  <c r="AH16" i="19"/>
  <c r="AG16" i="19"/>
  <c r="AF16" i="19"/>
  <c r="AE16" i="19"/>
  <c r="AD16" i="19"/>
  <c r="AC16" i="19"/>
  <c r="AB16" i="19"/>
  <c r="AA16" i="19"/>
  <c r="Z16" i="19"/>
  <c r="Y16" i="19"/>
  <c r="X16" i="19"/>
  <c r="W16" i="19"/>
  <c r="V16" i="19"/>
  <c r="U16" i="19"/>
  <c r="T16" i="19"/>
  <c r="S16" i="19"/>
  <c r="R16" i="19"/>
  <c r="Q16" i="19"/>
  <c r="P16" i="19"/>
  <c r="O16" i="19"/>
  <c r="N16" i="19"/>
  <c r="M16" i="19"/>
  <c r="L16" i="19"/>
  <c r="K16" i="19"/>
  <c r="J16" i="19"/>
  <c r="AM15" i="19"/>
  <c r="AL15" i="19"/>
  <c r="AK15" i="19"/>
  <c r="AJ15" i="19"/>
  <c r="AI15" i="19"/>
  <c r="AH15" i="19"/>
  <c r="AG15" i="19"/>
  <c r="AF15" i="19"/>
  <c r="AE15" i="19"/>
  <c r="AD15" i="19"/>
  <c r="AC15" i="19"/>
  <c r="AB15" i="19"/>
  <c r="AA15" i="19"/>
  <c r="Z15" i="19"/>
  <c r="Y15" i="19"/>
  <c r="X15" i="19"/>
  <c r="W15" i="19"/>
  <c r="V15" i="19"/>
  <c r="U15" i="19"/>
  <c r="T15" i="19"/>
  <c r="S15" i="19"/>
  <c r="R15" i="19"/>
  <c r="Q15" i="19"/>
  <c r="P15" i="19"/>
  <c r="O15" i="19"/>
  <c r="N15" i="19"/>
  <c r="M15" i="19"/>
  <c r="L15" i="19"/>
  <c r="K15" i="19"/>
  <c r="J15" i="19"/>
  <c r="AM14" i="19"/>
  <c r="AL14" i="19"/>
  <c r="AK14" i="19"/>
  <c r="AJ14" i="19"/>
  <c r="AI14" i="19"/>
  <c r="AH14" i="19"/>
  <c r="AG14" i="19"/>
  <c r="AF14" i="19"/>
  <c r="AE14" i="19"/>
  <c r="AD14" i="19"/>
  <c r="AC14" i="19"/>
  <c r="AB14" i="19"/>
  <c r="AA14" i="19"/>
  <c r="Z14" i="19"/>
  <c r="Y14" i="19"/>
  <c r="X14" i="19"/>
  <c r="W14" i="19"/>
  <c r="V14" i="19"/>
  <c r="U14" i="19"/>
  <c r="T14" i="19"/>
  <c r="S14" i="19"/>
  <c r="R14" i="19"/>
  <c r="Q14" i="19"/>
  <c r="P14" i="19"/>
  <c r="O14" i="19"/>
  <c r="N14" i="19"/>
  <c r="M14" i="19"/>
  <c r="L14" i="19"/>
  <c r="K14" i="19"/>
  <c r="J14"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M12" i="19"/>
  <c r="AL12" i="19"/>
  <c r="AK12" i="19"/>
  <c r="AJ12" i="19"/>
  <c r="AI12" i="19"/>
  <c r="AH12" i="19"/>
  <c r="AG12" i="19"/>
  <c r="AF12" i="19"/>
  <c r="AE12" i="19"/>
  <c r="AD12" i="19"/>
  <c r="AC12" i="19"/>
  <c r="AB12" i="19"/>
  <c r="AA12" i="19"/>
  <c r="Z12" i="19"/>
  <c r="Y12" i="19"/>
  <c r="X12" i="19"/>
  <c r="W12" i="19"/>
  <c r="V12" i="19"/>
  <c r="U12" i="19"/>
  <c r="T12" i="19"/>
  <c r="S12" i="19"/>
  <c r="R12" i="19"/>
  <c r="Q12" i="19"/>
  <c r="P12" i="19"/>
  <c r="O12" i="19"/>
  <c r="N12" i="19"/>
  <c r="M12" i="19"/>
  <c r="L12" i="19"/>
  <c r="K12" i="19"/>
  <c r="J12" i="19"/>
  <c r="AM11" i="19"/>
  <c r="AL11" i="19"/>
  <c r="AK11" i="19"/>
  <c r="AJ11" i="19"/>
  <c r="AI11" i="19"/>
  <c r="AH11" i="19"/>
  <c r="AG11" i="19"/>
  <c r="AF11" i="19"/>
  <c r="AE11" i="19"/>
  <c r="AD11" i="19"/>
  <c r="AC11" i="19"/>
  <c r="AB11" i="19"/>
  <c r="AA11" i="19"/>
  <c r="Z11" i="19"/>
  <c r="Y11" i="19"/>
  <c r="X11" i="19"/>
  <c r="W11" i="19"/>
  <c r="V11" i="19"/>
  <c r="U11" i="19"/>
  <c r="T11" i="19"/>
  <c r="S11" i="19"/>
  <c r="R11" i="19"/>
  <c r="Q11" i="19"/>
  <c r="P11" i="19"/>
  <c r="O11" i="19"/>
  <c r="N11" i="19"/>
  <c r="M11" i="19"/>
  <c r="L11" i="19"/>
  <c r="K11" i="19"/>
  <c r="J11" i="19"/>
  <c r="AM10" i="19"/>
  <c r="AL10" i="19"/>
  <c r="AK10" i="19"/>
  <c r="AJ10" i="19"/>
  <c r="AI10" i="19"/>
  <c r="AH10" i="19"/>
  <c r="AG10" i="19"/>
  <c r="AF10" i="19"/>
  <c r="AE10" i="19"/>
  <c r="AD10" i="19"/>
  <c r="AC10" i="19"/>
  <c r="AB10" i="19"/>
  <c r="AA10" i="19"/>
  <c r="Z10" i="19"/>
  <c r="Y10" i="19"/>
  <c r="X10" i="19"/>
  <c r="W10" i="19"/>
  <c r="V10" i="19"/>
  <c r="U10" i="19"/>
  <c r="T10" i="19"/>
  <c r="S10" i="19"/>
  <c r="R10" i="19"/>
  <c r="Q10" i="19"/>
  <c r="P10" i="19"/>
  <c r="O10" i="19"/>
  <c r="N10" i="19"/>
  <c r="M10" i="19"/>
  <c r="L10" i="19"/>
  <c r="K10" i="19"/>
  <c r="J10" i="19"/>
  <c r="AM9" i="19"/>
  <c r="AK9" i="19"/>
  <c r="AJ9" i="19"/>
  <c r="AI9" i="19"/>
  <c r="AH9" i="19"/>
  <c r="AG9" i="19"/>
  <c r="AE9" i="19"/>
  <c r="AD9" i="19"/>
  <c r="AC9" i="19"/>
  <c r="AB9" i="19"/>
  <c r="AA9" i="19"/>
  <c r="Y9" i="19"/>
  <c r="X9" i="19"/>
  <c r="W9" i="19"/>
  <c r="V9" i="19"/>
  <c r="U9" i="19"/>
  <c r="S9" i="19"/>
  <c r="R9" i="19"/>
  <c r="Q9" i="19"/>
  <c r="P9" i="19"/>
  <c r="O9" i="19"/>
  <c r="M9" i="19"/>
  <c r="L9" i="19"/>
  <c r="K9" i="19"/>
  <c r="J9" i="19"/>
  <c r="AM8" i="19"/>
  <c r="AL8" i="19"/>
  <c r="AK8" i="19"/>
  <c r="AJ8" i="19"/>
  <c r="AI8" i="19"/>
  <c r="AH8" i="19"/>
  <c r="AG8" i="19"/>
  <c r="AF8" i="19"/>
  <c r="AE8" i="19"/>
  <c r="AD8" i="19"/>
  <c r="AC8" i="19"/>
  <c r="AB8" i="19"/>
  <c r="AA8" i="19"/>
  <c r="Z8" i="19"/>
  <c r="Y8" i="19"/>
  <c r="X8" i="19"/>
  <c r="W8" i="19"/>
  <c r="V8" i="19"/>
  <c r="U8" i="19"/>
  <c r="T8" i="19"/>
  <c r="S8" i="19"/>
  <c r="R8" i="19"/>
  <c r="Q8" i="19"/>
  <c r="P8" i="19"/>
  <c r="O8" i="19"/>
  <c r="N8" i="19"/>
  <c r="M8" i="19"/>
  <c r="L8" i="19"/>
  <c r="K8" i="19"/>
  <c r="J8" i="19"/>
  <c r="AM7" i="19"/>
  <c r="AL7" i="19"/>
  <c r="AK7" i="19"/>
  <c r="AJ7" i="19"/>
  <c r="AI7" i="19"/>
  <c r="AH7" i="19"/>
  <c r="AG7" i="19"/>
  <c r="AF7" i="19"/>
  <c r="AE7" i="19"/>
  <c r="AD7" i="19"/>
  <c r="AC7" i="19"/>
  <c r="AB7" i="19"/>
  <c r="AA7" i="19"/>
  <c r="Z7" i="19"/>
  <c r="Y7" i="19"/>
  <c r="X7" i="19"/>
  <c r="W7" i="19"/>
  <c r="V7" i="19"/>
  <c r="U7" i="19"/>
  <c r="T7" i="19"/>
  <c r="S7" i="19"/>
  <c r="R7" i="19"/>
  <c r="Q7" i="19"/>
  <c r="P7" i="19"/>
  <c r="O7" i="19"/>
  <c r="N7" i="19"/>
  <c r="M7" i="19"/>
  <c r="L7" i="19"/>
  <c r="K7" i="19"/>
  <c r="J7" i="19"/>
  <c r="AM6" i="19"/>
  <c r="AL6" i="19"/>
  <c r="AK6" i="19"/>
  <c r="AJ6" i="19"/>
  <c r="AI6" i="19"/>
  <c r="AH6" i="19"/>
  <c r="AG6" i="19"/>
  <c r="AF6" i="19"/>
  <c r="AE6" i="19"/>
  <c r="AD6" i="19"/>
  <c r="AC6" i="19"/>
  <c r="AB6" i="19"/>
  <c r="AA6" i="19"/>
  <c r="Z6" i="19"/>
  <c r="Y6" i="19"/>
  <c r="X6" i="19"/>
  <c r="W6" i="19"/>
  <c r="V6" i="19"/>
  <c r="U6" i="19"/>
  <c r="T6" i="19"/>
  <c r="S6" i="19"/>
  <c r="R6" i="19"/>
  <c r="Q6" i="19"/>
  <c r="P6" i="19"/>
  <c r="O6" i="19"/>
  <c r="N6" i="19"/>
  <c r="M6" i="19"/>
  <c r="L6" i="19"/>
  <c r="K6" i="19"/>
  <c r="J6" i="19"/>
  <c r="AB11" i="1" l="1"/>
  <c r="AB12" i="1"/>
  <c r="AB13" i="1"/>
  <c r="AB14" i="1"/>
  <c r="AB15" i="1"/>
  <c r="AB16" i="1"/>
  <c r="AB17" i="1"/>
  <c r="AB18" i="1"/>
  <c r="AB19" i="1"/>
  <c r="AB20" i="1"/>
  <c r="AB21" i="1"/>
  <c r="AB22" i="1"/>
  <c r="AB23" i="1"/>
  <c r="AB24" i="1"/>
  <c r="AB25" i="1"/>
  <c r="AB26" i="1"/>
  <c r="AB27" i="1"/>
  <c r="AB28" i="1"/>
  <c r="AB29" i="1"/>
  <c r="AB30" i="1"/>
  <c r="AB31" i="1"/>
  <c r="AB33" i="1"/>
  <c r="AB34" i="1"/>
  <c r="AB35" i="1"/>
  <c r="AB36" i="1"/>
  <c r="X11" i="1"/>
  <c r="X12" i="1"/>
  <c r="X13" i="1"/>
  <c r="X14" i="1"/>
  <c r="X15" i="1"/>
  <c r="X16" i="1"/>
  <c r="X17" i="1"/>
  <c r="X18" i="1"/>
  <c r="X19" i="1"/>
  <c r="X20" i="1"/>
  <c r="X21" i="1"/>
  <c r="X22" i="1"/>
  <c r="X23" i="1"/>
  <c r="X24" i="1"/>
  <c r="X25" i="1"/>
  <c r="X26" i="1"/>
  <c r="X27" i="1"/>
  <c r="X28" i="1"/>
  <c r="X29" i="1"/>
  <c r="X30" i="1"/>
  <c r="X31" i="1"/>
  <c r="X33" i="1"/>
  <c r="X34" i="1"/>
  <c r="X35" i="1"/>
  <c r="X36" i="1"/>
  <c r="Q27" i="21"/>
  <c r="K17" i="21"/>
  <c r="BC32" i="21"/>
  <c r="AA32" i="21" s="1"/>
  <c r="BB32" i="21"/>
  <c r="Z32" i="21" s="1"/>
  <c r="BA32" i="21"/>
  <c r="Y32" i="21" s="1"/>
  <c r="AZ32" i="21"/>
  <c r="X32" i="21" s="1"/>
  <c r="AY32" i="21"/>
  <c r="W32" i="21" s="1"/>
  <c r="AX32" i="21"/>
  <c r="V32" i="21" s="1"/>
  <c r="AW32" i="21"/>
  <c r="U32" i="21" s="1"/>
  <c r="AV32" i="21"/>
  <c r="T32" i="21" s="1"/>
  <c r="AU32" i="21"/>
  <c r="S32" i="21" s="1"/>
  <c r="AT32" i="21"/>
  <c r="R32" i="21" s="1"/>
  <c r="AS32" i="21"/>
  <c r="Q32" i="21" s="1"/>
  <c r="AR32" i="21"/>
  <c r="P32" i="21" s="1"/>
  <c r="AQ32" i="21"/>
  <c r="O32" i="21" s="1"/>
  <c r="AP32" i="21"/>
  <c r="N32" i="21" s="1"/>
  <c r="AO32" i="21"/>
  <c r="M32" i="21" s="1"/>
  <c r="AN32" i="21"/>
  <c r="L32" i="21" s="1"/>
  <c r="AM32" i="21"/>
  <c r="K32" i="21" s="1"/>
  <c r="AL32" i="21"/>
  <c r="J32" i="21" s="1"/>
  <c r="AK32" i="21"/>
  <c r="I32" i="21" s="1"/>
  <c r="AJ32" i="21"/>
  <c r="H32" i="21" s="1"/>
  <c r="AI32" i="21"/>
  <c r="G32" i="21" s="1"/>
  <c r="AH32" i="21"/>
  <c r="F32" i="21" s="1"/>
  <c r="AG32" i="21"/>
  <c r="E32" i="21" s="1"/>
  <c r="AF32" i="21"/>
  <c r="D32" i="21" s="1"/>
  <c r="AE32" i="21"/>
  <c r="C32" i="21" s="1"/>
  <c r="BC31" i="21"/>
  <c r="AA31" i="21" s="1"/>
  <c r="BB31" i="21"/>
  <c r="BA31" i="21"/>
  <c r="Y31" i="21" s="1"/>
  <c r="AZ31" i="21"/>
  <c r="X31" i="21" s="1"/>
  <c r="AY31" i="21"/>
  <c r="W31" i="21" s="1"/>
  <c r="AX31" i="21"/>
  <c r="V31" i="21" s="1"/>
  <c r="AW31" i="21"/>
  <c r="AV31" i="21"/>
  <c r="T31" i="21" s="1"/>
  <c r="AU31" i="21"/>
  <c r="S31" i="21" s="1"/>
  <c r="AT31" i="21"/>
  <c r="R31" i="21" s="1"/>
  <c r="AS31" i="21"/>
  <c r="Q31" i="21" s="1"/>
  <c r="AR31" i="21"/>
  <c r="AQ31" i="21"/>
  <c r="O31" i="21" s="1"/>
  <c r="AP31" i="21"/>
  <c r="N31" i="21" s="1"/>
  <c r="AO31" i="21"/>
  <c r="M31" i="21" s="1"/>
  <c r="AN31" i="21"/>
  <c r="L31" i="21" s="1"/>
  <c r="AM31" i="21"/>
  <c r="AL31" i="21"/>
  <c r="J31" i="21" s="1"/>
  <c r="AK31" i="21"/>
  <c r="I31" i="21" s="1"/>
  <c r="AJ31" i="21"/>
  <c r="H31" i="21" s="1"/>
  <c r="AI31" i="21"/>
  <c r="G31" i="21" s="1"/>
  <c r="AH31" i="21"/>
  <c r="AG31" i="21"/>
  <c r="E31" i="21" s="1"/>
  <c r="AF31" i="21"/>
  <c r="D31" i="21" s="1"/>
  <c r="AE31" i="21"/>
  <c r="C31" i="21" s="1"/>
  <c r="BC30" i="21"/>
  <c r="AA30" i="21" s="1"/>
  <c r="BB30" i="21"/>
  <c r="Z30" i="21" s="1"/>
  <c r="BA30" i="21"/>
  <c r="Y30" i="21" s="1"/>
  <c r="AZ30" i="21"/>
  <c r="X30" i="21" s="1"/>
  <c r="AY30" i="21"/>
  <c r="W30" i="21" s="1"/>
  <c r="AX30" i="21"/>
  <c r="V30" i="21" s="1"/>
  <c r="AW30" i="21"/>
  <c r="U30" i="21" s="1"/>
  <c r="AV30" i="21"/>
  <c r="T30" i="21" s="1"/>
  <c r="AU30" i="21"/>
  <c r="S30" i="21" s="1"/>
  <c r="AT30" i="21"/>
  <c r="R30" i="21" s="1"/>
  <c r="AS30" i="21"/>
  <c r="Q30" i="21" s="1"/>
  <c r="AR30" i="21"/>
  <c r="P30" i="21" s="1"/>
  <c r="AQ30" i="21"/>
  <c r="O30" i="21" s="1"/>
  <c r="AP30" i="21"/>
  <c r="N30" i="21" s="1"/>
  <c r="AO30" i="21"/>
  <c r="M30" i="21" s="1"/>
  <c r="AN30" i="21"/>
  <c r="L30" i="21" s="1"/>
  <c r="AM30" i="21"/>
  <c r="K30" i="21" s="1"/>
  <c r="AL30" i="21"/>
  <c r="J30" i="21" s="1"/>
  <c r="AK30" i="21"/>
  <c r="I30" i="21" s="1"/>
  <c r="AJ30" i="21"/>
  <c r="H30" i="21" s="1"/>
  <c r="AI30" i="21"/>
  <c r="G30" i="21" s="1"/>
  <c r="AH30" i="21"/>
  <c r="F30" i="21" s="1"/>
  <c r="AG30" i="21"/>
  <c r="E30" i="21" s="1"/>
  <c r="AF30" i="21"/>
  <c r="D30" i="21" s="1"/>
  <c r="AE30" i="21"/>
  <c r="C30" i="21" s="1"/>
  <c r="BC29" i="21"/>
  <c r="AA29" i="21" s="1"/>
  <c r="BB29" i="21"/>
  <c r="Z29" i="21" s="1"/>
  <c r="BA29" i="21"/>
  <c r="Y29" i="21" s="1"/>
  <c r="AZ29" i="21"/>
  <c r="X29" i="21" s="1"/>
  <c r="AY29" i="21"/>
  <c r="W29" i="21" s="1"/>
  <c r="AX29" i="21"/>
  <c r="V29" i="21" s="1"/>
  <c r="AW29" i="21"/>
  <c r="U29" i="21" s="1"/>
  <c r="AV29" i="21"/>
  <c r="T29" i="21" s="1"/>
  <c r="AU29" i="21"/>
  <c r="S29" i="21" s="1"/>
  <c r="AT29" i="21"/>
  <c r="R29" i="21" s="1"/>
  <c r="AS29" i="21"/>
  <c r="Q29" i="21" s="1"/>
  <c r="AR29" i="21"/>
  <c r="P29" i="21" s="1"/>
  <c r="AQ29" i="21"/>
  <c r="O29" i="21" s="1"/>
  <c r="AP29" i="21"/>
  <c r="N29" i="21" s="1"/>
  <c r="AO29" i="21"/>
  <c r="M29" i="21" s="1"/>
  <c r="AN29" i="21"/>
  <c r="L29" i="21" s="1"/>
  <c r="AM29" i="21"/>
  <c r="K29" i="21" s="1"/>
  <c r="AL29" i="21"/>
  <c r="J29" i="21" s="1"/>
  <c r="AK29" i="21"/>
  <c r="I29" i="21" s="1"/>
  <c r="AJ29" i="21"/>
  <c r="H29" i="21" s="1"/>
  <c r="AI29" i="21"/>
  <c r="G29" i="21" s="1"/>
  <c r="AH29" i="21"/>
  <c r="F29" i="21" s="1"/>
  <c r="AG29" i="21"/>
  <c r="E29" i="21" s="1"/>
  <c r="AF29" i="21"/>
  <c r="D29" i="21" s="1"/>
  <c r="AE29" i="21"/>
  <c r="C29" i="21" s="1"/>
  <c r="BC28" i="21"/>
  <c r="AA28" i="21" s="1"/>
  <c r="BB28" i="21"/>
  <c r="Z28" i="21" s="1"/>
  <c r="BA28" i="21"/>
  <c r="Y28" i="21" s="1"/>
  <c r="AZ28" i="21"/>
  <c r="X28" i="21" s="1"/>
  <c r="AY28" i="21"/>
  <c r="W28" i="21" s="1"/>
  <c r="AX28" i="21"/>
  <c r="V28" i="21" s="1"/>
  <c r="AW28" i="21"/>
  <c r="U28" i="21" s="1"/>
  <c r="AV28" i="21"/>
  <c r="T28" i="21" s="1"/>
  <c r="AU28" i="21"/>
  <c r="S28" i="21" s="1"/>
  <c r="AT28" i="21"/>
  <c r="R28" i="21" s="1"/>
  <c r="AS28" i="21"/>
  <c r="Q28" i="21" s="1"/>
  <c r="AR28" i="21"/>
  <c r="P28" i="21" s="1"/>
  <c r="AQ28" i="21"/>
  <c r="O28" i="21" s="1"/>
  <c r="AP28" i="21"/>
  <c r="N28" i="21" s="1"/>
  <c r="AO28" i="21"/>
  <c r="M28" i="21" s="1"/>
  <c r="AN28" i="21"/>
  <c r="L28" i="21" s="1"/>
  <c r="AM28" i="21"/>
  <c r="K28" i="21" s="1"/>
  <c r="AL28" i="21"/>
  <c r="J28" i="21" s="1"/>
  <c r="AK28" i="21"/>
  <c r="I28" i="21" s="1"/>
  <c r="AJ28" i="21"/>
  <c r="H28" i="21" s="1"/>
  <c r="AI28" i="21"/>
  <c r="G28" i="21" s="1"/>
  <c r="AH28" i="21"/>
  <c r="F28" i="21" s="1"/>
  <c r="AG28" i="21"/>
  <c r="E28" i="21" s="1"/>
  <c r="AF28" i="21"/>
  <c r="D28" i="21" s="1"/>
  <c r="AE28" i="21"/>
  <c r="C28" i="21" s="1"/>
  <c r="BC27" i="21"/>
  <c r="AA27" i="21" s="1"/>
  <c r="BB27" i="21"/>
  <c r="Z27" i="21" s="1"/>
  <c r="BA27" i="21"/>
  <c r="Y27" i="21" s="1"/>
  <c r="AZ27" i="21"/>
  <c r="X27" i="21" s="1"/>
  <c r="AY27" i="21"/>
  <c r="W27" i="21" s="1"/>
  <c r="AX27" i="21"/>
  <c r="V27" i="21" s="1"/>
  <c r="AW27" i="21"/>
  <c r="U27" i="21" s="1"/>
  <c r="AV27" i="21"/>
  <c r="T27" i="21" s="1"/>
  <c r="AU27" i="21"/>
  <c r="S27" i="21" s="1"/>
  <c r="AT27" i="21"/>
  <c r="R27" i="21" s="1"/>
  <c r="AS27" i="21"/>
  <c r="AR27" i="21"/>
  <c r="P27" i="21" s="1"/>
  <c r="AQ27" i="21"/>
  <c r="O27" i="21" s="1"/>
  <c r="AP27" i="21"/>
  <c r="N27" i="21" s="1"/>
  <c r="AO27" i="21"/>
  <c r="M27" i="21" s="1"/>
  <c r="AN27" i="21"/>
  <c r="L27" i="21" s="1"/>
  <c r="AM27" i="21"/>
  <c r="K27" i="21" s="1"/>
  <c r="AL27" i="21"/>
  <c r="J27" i="21" s="1"/>
  <c r="AK27" i="21"/>
  <c r="I27" i="21" s="1"/>
  <c r="AJ27" i="21"/>
  <c r="H27" i="21" s="1"/>
  <c r="AI27" i="21"/>
  <c r="G27" i="21" s="1"/>
  <c r="AH27" i="21"/>
  <c r="F27" i="21" s="1"/>
  <c r="AG27" i="21"/>
  <c r="E27" i="21" s="1"/>
  <c r="AF27" i="21"/>
  <c r="D27" i="21" s="1"/>
  <c r="AE27" i="21"/>
  <c r="C27" i="21" s="1"/>
  <c r="BC26" i="21"/>
  <c r="AA26" i="21" s="1"/>
  <c r="BB26" i="21"/>
  <c r="Z26" i="21" s="1"/>
  <c r="BA26" i="21"/>
  <c r="Y26" i="21" s="1"/>
  <c r="AZ26" i="21"/>
  <c r="X26" i="21" s="1"/>
  <c r="AY26" i="21"/>
  <c r="W26" i="21" s="1"/>
  <c r="AX26" i="21"/>
  <c r="V26" i="21" s="1"/>
  <c r="AW26" i="21"/>
  <c r="U26" i="21" s="1"/>
  <c r="AV26" i="21"/>
  <c r="T26" i="21" s="1"/>
  <c r="AU26" i="21"/>
  <c r="S26" i="21" s="1"/>
  <c r="AT26" i="21"/>
  <c r="R26" i="21" s="1"/>
  <c r="AS26" i="21"/>
  <c r="Q26" i="21" s="1"/>
  <c r="AR26" i="21"/>
  <c r="P26" i="21" s="1"/>
  <c r="AQ26" i="21"/>
  <c r="O26" i="21" s="1"/>
  <c r="AP26" i="21"/>
  <c r="N26" i="21" s="1"/>
  <c r="AO26" i="21"/>
  <c r="M26" i="21" s="1"/>
  <c r="AN26" i="21"/>
  <c r="L26" i="21" s="1"/>
  <c r="AM26" i="21"/>
  <c r="K26" i="21" s="1"/>
  <c r="AL26" i="21"/>
  <c r="J26" i="21" s="1"/>
  <c r="AK26" i="21"/>
  <c r="I26" i="21" s="1"/>
  <c r="AJ26" i="21"/>
  <c r="H26" i="21" s="1"/>
  <c r="AI26" i="21"/>
  <c r="G26" i="21" s="1"/>
  <c r="AH26" i="21"/>
  <c r="F26" i="21" s="1"/>
  <c r="AG26" i="21"/>
  <c r="E26" i="21" s="1"/>
  <c r="AF26" i="21"/>
  <c r="D26" i="21" s="1"/>
  <c r="AE26" i="21"/>
  <c r="C26" i="21" s="1"/>
  <c r="BC25" i="21"/>
  <c r="AA25" i="21" s="1"/>
  <c r="BB25" i="21"/>
  <c r="BA25" i="21"/>
  <c r="Y25" i="21" s="1"/>
  <c r="AZ25" i="21"/>
  <c r="X25" i="21" s="1"/>
  <c r="AY25" i="21"/>
  <c r="W25" i="21" s="1"/>
  <c r="AX25" i="21"/>
  <c r="V25" i="21" s="1"/>
  <c r="AW25" i="21"/>
  <c r="AV25" i="21"/>
  <c r="T25" i="21" s="1"/>
  <c r="AU25" i="21"/>
  <c r="S25" i="21" s="1"/>
  <c r="AT25" i="21"/>
  <c r="R25" i="21" s="1"/>
  <c r="AS25" i="21"/>
  <c r="Q25" i="21" s="1"/>
  <c r="AR25" i="21"/>
  <c r="AQ25" i="21"/>
  <c r="O25" i="21" s="1"/>
  <c r="AP25" i="21"/>
  <c r="N25" i="21" s="1"/>
  <c r="AO25" i="21"/>
  <c r="M25" i="21" s="1"/>
  <c r="AN25" i="21"/>
  <c r="L25" i="21" s="1"/>
  <c r="AM25" i="21"/>
  <c r="AL25" i="21"/>
  <c r="J25" i="21" s="1"/>
  <c r="AK25" i="21"/>
  <c r="I25" i="21" s="1"/>
  <c r="AJ25" i="21"/>
  <c r="H25" i="21" s="1"/>
  <c r="AI25" i="21"/>
  <c r="G25" i="21" s="1"/>
  <c r="AH25" i="21"/>
  <c r="AG25" i="21"/>
  <c r="E25" i="21" s="1"/>
  <c r="AF25" i="21"/>
  <c r="D25" i="21" s="1"/>
  <c r="AE25" i="21"/>
  <c r="C25" i="21" s="1"/>
  <c r="BC24" i="21"/>
  <c r="AA24" i="21" s="1"/>
  <c r="BB24" i="21"/>
  <c r="Z24" i="21" s="1"/>
  <c r="BA24" i="21"/>
  <c r="Y24" i="21" s="1"/>
  <c r="AZ24" i="21"/>
  <c r="X24" i="21" s="1"/>
  <c r="AY24" i="21"/>
  <c r="W24" i="21" s="1"/>
  <c r="AX24" i="21"/>
  <c r="V24" i="21" s="1"/>
  <c r="AW24" i="21"/>
  <c r="U24" i="21" s="1"/>
  <c r="AV24" i="21"/>
  <c r="T24" i="21" s="1"/>
  <c r="AU24" i="21"/>
  <c r="S24" i="21" s="1"/>
  <c r="AT24" i="21"/>
  <c r="R24" i="21" s="1"/>
  <c r="AS24" i="21"/>
  <c r="Q24" i="21" s="1"/>
  <c r="AR24" i="21"/>
  <c r="P24" i="21" s="1"/>
  <c r="AQ24" i="21"/>
  <c r="O24" i="21" s="1"/>
  <c r="AP24" i="21"/>
  <c r="N24" i="21" s="1"/>
  <c r="AO24" i="21"/>
  <c r="M24" i="21" s="1"/>
  <c r="AN24" i="21"/>
  <c r="L24" i="21" s="1"/>
  <c r="AM24" i="21"/>
  <c r="K24" i="21" s="1"/>
  <c r="AL24" i="21"/>
  <c r="J24" i="21" s="1"/>
  <c r="AK24" i="21"/>
  <c r="I24" i="21" s="1"/>
  <c r="AJ24" i="21"/>
  <c r="H24" i="21" s="1"/>
  <c r="AI24" i="21"/>
  <c r="G24" i="21" s="1"/>
  <c r="AH24" i="21"/>
  <c r="F24" i="21" s="1"/>
  <c r="AG24" i="21"/>
  <c r="E24" i="21" s="1"/>
  <c r="AF24" i="21"/>
  <c r="D24" i="21" s="1"/>
  <c r="AE24" i="21"/>
  <c r="C24" i="21" s="1"/>
  <c r="BC23" i="21"/>
  <c r="AA23" i="21" s="1"/>
  <c r="BB23" i="21"/>
  <c r="Z23" i="21" s="1"/>
  <c r="BA23" i="21"/>
  <c r="Y23" i="21" s="1"/>
  <c r="AZ23" i="21"/>
  <c r="X23" i="21" s="1"/>
  <c r="AY23" i="21"/>
  <c r="W23" i="21" s="1"/>
  <c r="AX23" i="21"/>
  <c r="V23" i="21" s="1"/>
  <c r="AW23" i="21"/>
  <c r="U23" i="21" s="1"/>
  <c r="AV23" i="21"/>
  <c r="T23" i="21" s="1"/>
  <c r="AU23" i="21"/>
  <c r="S23" i="21" s="1"/>
  <c r="AT23" i="21"/>
  <c r="R23" i="21" s="1"/>
  <c r="AS23" i="21"/>
  <c r="Q23" i="21" s="1"/>
  <c r="AR23" i="21"/>
  <c r="P23" i="21" s="1"/>
  <c r="AQ23" i="21"/>
  <c r="O23" i="21" s="1"/>
  <c r="AP23" i="21"/>
  <c r="N23" i="21" s="1"/>
  <c r="AO23" i="21"/>
  <c r="M23" i="21" s="1"/>
  <c r="AN23" i="21"/>
  <c r="L23" i="21" s="1"/>
  <c r="AM23" i="21"/>
  <c r="K23" i="21" s="1"/>
  <c r="AL23" i="21"/>
  <c r="J23" i="21" s="1"/>
  <c r="AK23" i="21"/>
  <c r="I23" i="21" s="1"/>
  <c r="AJ23" i="21"/>
  <c r="H23" i="21" s="1"/>
  <c r="AI23" i="21"/>
  <c r="G23" i="21" s="1"/>
  <c r="AH23" i="21"/>
  <c r="F23" i="21" s="1"/>
  <c r="AG23" i="21"/>
  <c r="E23" i="21" s="1"/>
  <c r="AF23" i="21"/>
  <c r="D23" i="21" s="1"/>
  <c r="AE23" i="21"/>
  <c r="C23" i="21" s="1"/>
  <c r="BC22" i="21"/>
  <c r="AA22" i="21" s="1"/>
  <c r="BB22" i="21"/>
  <c r="Z22" i="21" s="1"/>
  <c r="BA22" i="21"/>
  <c r="Y22" i="21" s="1"/>
  <c r="AZ22" i="21"/>
  <c r="X22" i="21" s="1"/>
  <c r="AY22" i="21"/>
  <c r="W22" i="21" s="1"/>
  <c r="AX22" i="21"/>
  <c r="V22" i="21" s="1"/>
  <c r="AW22" i="21"/>
  <c r="U22" i="21" s="1"/>
  <c r="AV22" i="21"/>
  <c r="T22" i="21" s="1"/>
  <c r="AU22" i="21"/>
  <c r="S22" i="21" s="1"/>
  <c r="AT22" i="21"/>
  <c r="R22" i="21" s="1"/>
  <c r="AS22" i="21"/>
  <c r="Q22" i="21" s="1"/>
  <c r="AR22" i="21"/>
  <c r="P22" i="21" s="1"/>
  <c r="AQ22" i="21"/>
  <c r="O22" i="21" s="1"/>
  <c r="AP22" i="21"/>
  <c r="N22" i="21" s="1"/>
  <c r="AO22" i="21"/>
  <c r="M22" i="21" s="1"/>
  <c r="AN22" i="21"/>
  <c r="L22" i="21" s="1"/>
  <c r="AM22" i="21"/>
  <c r="K22" i="21" s="1"/>
  <c r="AL22" i="21"/>
  <c r="J22" i="21" s="1"/>
  <c r="AK22" i="21"/>
  <c r="I22" i="21" s="1"/>
  <c r="AJ22" i="21"/>
  <c r="H22" i="21" s="1"/>
  <c r="AI22" i="21"/>
  <c r="G22" i="21" s="1"/>
  <c r="AH22" i="21"/>
  <c r="F22" i="21" s="1"/>
  <c r="AG22" i="21"/>
  <c r="E22" i="21" s="1"/>
  <c r="AF22" i="21"/>
  <c r="D22" i="21" s="1"/>
  <c r="AE22" i="21"/>
  <c r="C22" i="21" s="1"/>
  <c r="BC21" i="21"/>
  <c r="AA21" i="21" s="1"/>
  <c r="BB21" i="21"/>
  <c r="Z21" i="21" s="1"/>
  <c r="BA21" i="21"/>
  <c r="Y21" i="21" s="1"/>
  <c r="AZ21" i="21"/>
  <c r="X21" i="21" s="1"/>
  <c r="AY21" i="21"/>
  <c r="W21" i="21" s="1"/>
  <c r="AX21" i="21"/>
  <c r="V21" i="21" s="1"/>
  <c r="AW21" i="21"/>
  <c r="U21" i="21" s="1"/>
  <c r="AV21" i="21"/>
  <c r="T21" i="21" s="1"/>
  <c r="AU21" i="21"/>
  <c r="S21" i="21" s="1"/>
  <c r="AT21" i="21"/>
  <c r="R21" i="21" s="1"/>
  <c r="AS21" i="21"/>
  <c r="Q21" i="21" s="1"/>
  <c r="AR21" i="21"/>
  <c r="P21" i="21" s="1"/>
  <c r="AQ21" i="21"/>
  <c r="O21" i="21" s="1"/>
  <c r="AP21" i="21"/>
  <c r="N21" i="21" s="1"/>
  <c r="AO21" i="21"/>
  <c r="M21" i="21" s="1"/>
  <c r="AN21" i="21"/>
  <c r="L21" i="21" s="1"/>
  <c r="AM21" i="21"/>
  <c r="K21" i="21" s="1"/>
  <c r="AL21" i="21"/>
  <c r="J21" i="21" s="1"/>
  <c r="AK21" i="21"/>
  <c r="I21" i="21" s="1"/>
  <c r="AJ21" i="21"/>
  <c r="H21" i="21" s="1"/>
  <c r="AI21" i="21"/>
  <c r="G21" i="21" s="1"/>
  <c r="AH21" i="21"/>
  <c r="F21" i="21" s="1"/>
  <c r="AG21" i="21"/>
  <c r="E21" i="21" s="1"/>
  <c r="AF21" i="21"/>
  <c r="D21" i="21" s="1"/>
  <c r="AE21" i="21"/>
  <c r="C21" i="21" s="1"/>
  <c r="BC20" i="21"/>
  <c r="AA20" i="21" s="1"/>
  <c r="BB20" i="21"/>
  <c r="Z20" i="21" s="1"/>
  <c r="BA20" i="21"/>
  <c r="Y20" i="21" s="1"/>
  <c r="AZ20" i="21"/>
  <c r="X20" i="21" s="1"/>
  <c r="AY20" i="21"/>
  <c r="W20" i="21" s="1"/>
  <c r="AX20" i="21"/>
  <c r="V20" i="21" s="1"/>
  <c r="AW20" i="21"/>
  <c r="U20" i="21" s="1"/>
  <c r="AV20" i="21"/>
  <c r="T20" i="21" s="1"/>
  <c r="AU20" i="21"/>
  <c r="S20" i="21" s="1"/>
  <c r="AT20" i="21"/>
  <c r="R20" i="21" s="1"/>
  <c r="AS20" i="21"/>
  <c r="Q20" i="21" s="1"/>
  <c r="AR20" i="21"/>
  <c r="P20" i="21" s="1"/>
  <c r="AQ20" i="21"/>
  <c r="O20" i="21" s="1"/>
  <c r="AP20" i="21"/>
  <c r="N20" i="21" s="1"/>
  <c r="AO20" i="21"/>
  <c r="M20" i="21" s="1"/>
  <c r="AN20" i="21"/>
  <c r="L20" i="21" s="1"/>
  <c r="AM20" i="21"/>
  <c r="K20" i="21" s="1"/>
  <c r="AL20" i="21"/>
  <c r="J20" i="21" s="1"/>
  <c r="AK20" i="21"/>
  <c r="I20" i="21" s="1"/>
  <c r="AJ20" i="21"/>
  <c r="H20" i="21" s="1"/>
  <c r="AI20" i="21"/>
  <c r="G20" i="21" s="1"/>
  <c r="AH20" i="21"/>
  <c r="F20" i="21" s="1"/>
  <c r="AG20" i="21"/>
  <c r="E20" i="21" s="1"/>
  <c r="AF20" i="21"/>
  <c r="D20" i="21" s="1"/>
  <c r="AE20" i="21"/>
  <c r="C20" i="21" s="1"/>
  <c r="BC19" i="21"/>
  <c r="AA19" i="21" s="1"/>
  <c r="BB19" i="21"/>
  <c r="BA19" i="21"/>
  <c r="Y19" i="21" s="1"/>
  <c r="AZ19" i="21"/>
  <c r="X19" i="21" s="1"/>
  <c r="AY19" i="21"/>
  <c r="W19" i="21" s="1"/>
  <c r="AX19" i="21"/>
  <c r="V19" i="21" s="1"/>
  <c r="AW19" i="21"/>
  <c r="AV19" i="21"/>
  <c r="T19" i="21" s="1"/>
  <c r="AU19" i="21"/>
  <c r="S19" i="21" s="1"/>
  <c r="AT19" i="21"/>
  <c r="R19" i="21" s="1"/>
  <c r="AS19" i="21"/>
  <c r="Q19" i="21" s="1"/>
  <c r="AR19" i="21"/>
  <c r="AQ19" i="21"/>
  <c r="O19" i="21" s="1"/>
  <c r="AP19" i="21"/>
  <c r="N19" i="21" s="1"/>
  <c r="AO19" i="21"/>
  <c r="M19" i="21" s="1"/>
  <c r="AN19" i="21"/>
  <c r="L19" i="21" s="1"/>
  <c r="AM19" i="21"/>
  <c r="AL19" i="21"/>
  <c r="J19" i="21" s="1"/>
  <c r="AK19" i="21"/>
  <c r="I19" i="21" s="1"/>
  <c r="AJ19" i="21"/>
  <c r="H19" i="21" s="1"/>
  <c r="AI19" i="21"/>
  <c r="G19" i="21" s="1"/>
  <c r="AH19" i="21"/>
  <c r="AG19" i="21"/>
  <c r="E19" i="21" s="1"/>
  <c r="AF19" i="21"/>
  <c r="D19" i="21" s="1"/>
  <c r="AE19" i="21"/>
  <c r="C19" i="21" s="1"/>
  <c r="BC18" i="21"/>
  <c r="AA18" i="21" s="1"/>
  <c r="BB18" i="21"/>
  <c r="Z18" i="21" s="1"/>
  <c r="BA18" i="21"/>
  <c r="Y18" i="21" s="1"/>
  <c r="AZ18" i="21"/>
  <c r="X18" i="21" s="1"/>
  <c r="AY18" i="21"/>
  <c r="W18" i="21" s="1"/>
  <c r="AX18" i="21"/>
  <c r="V18" i="21" s="1"/>
  <c r="AW18" i="21"/>
  <c r="U18" i="21" s="1"/>
  <c r="AV18" i="21"/>
  <c r="T18" i="21" s="1"/>
  <c r="AU18" i="21"/>
  <c r="S18" i="21" s="1"/>
  <c r="AT18" i="21"/>
  <c r="R18" i="21" s="1"/>
  <c r="AS18" i="21"/>
  <c r="Q18" i="21" s="1"/>
  <c r="AR18" i="21"/>
  <c r="P18" i="21" s="1"/>
  <c r="AQ18" i="21"/>
  <c r="O18" i="21" s="1"/>
  <c r="AP18" i="21"/>
  <c r="N18" i="21" s="1"/>
  <c r="AO18" i="21"/>
  <c r="M18" i="21" s="1"/>
  <c r="AN18" i="21"/>
  <c r="L18" i="21" s="1"/>
  <c r="AM18" i="21"/>
  <c r="K18" i="21" s="1"/>
  <c r="AL18" i="21"/>
  <c r="J18" i="21" s="1"/>
  <c r="AK18" i="21"/>
  <c r="I18" i="21" s="1"/>
  <c r="AJ18" i="21"/>
  <c r="H18" i="21" s="1"/>
  <c r="AI18" i="21"/>
  <c r="G18" i="21" s="1"/>
  <c r="AH18" i="21"/>
  <c r="F18" i="21" s="1"/>
  <c r="AG18" i="21"/>
  <c r="E18" i="21" s="1"/>
  <c r="AF18" i="21"/>
  <c r="D18" i="21" s="1"/>
  <c r="AE18" i="21"/>
  <c r="C18" i="21" s="1"/>
  <c r="BC17" i="21"/>
  <c r="AA17" i="21" s="1"/>
  <c r="BB17" i="21"/>
  <c r="Z17" i="21" s="1"/>
  <c r="BA17" i="21"/>
  <c r="Y17" i="21" s="1"/>
  <c r="AZ17" i="21"/>
  <c r="X17" i="21" s="1"/>
  <c r="AY17" i="21"/>
  <c r="W17" i="21" s="1"/>
  <c r="AX17" i="21"/>
  <c r="V17" i="21" s="1"/>
  <c r="AW17" i="21"/>
  <c r="U17" i="21" s="1"/>
  <c r="AV17" i="21"/>
  <c r="T17" i="21" s="1"/>
  <c r="AU17" i="21"/>
  <c r="S17" i="21" s="1"/>
  <c r="AT17" i="21"/>
  <c r="R17" i="21" s="1"/>
  <c r="AS17" i="21"/>
  <c r="Q17" i="21" s="1"/>
  <c r="AR17" i="21"/>
  <c r="P17" i="21" s="1"/>
  <c r="AQ17" i="21"/>
  <c r="O17" i="21" s="1"/>
  <c r="AP17" i="21"/>
  <c r="N17" i="21" s="1"/>
  <c r="AO17" i="21"/>
  <c r="M17" i="21" s="1"/>
  <c r="AN17" i="21"/>
  <c r="L17" i="21" s="1"/>
  <c r="AM17" i="21"/>
  <c r="AL17" i="21"/>
  <c r="J17" i="21" s="1"/>
  <c r="AK17" i="21"/>
  <c r="I17" i="21" s="1"/>
  <c r="AJ17" i="21"/>
  <c r="H17" i="21" s="1"/>
  <c r="AI17" i="21"/>
  <c r="G17" i="21" s="1"/>
  <c r="AH17" i="21"/>
  <c r="F17" i="21" s="1"/>
  <c r="AG17" i="21"/>
  <c r="E17" i="21" s="1"/>
  <c r="AF17" i="21"/>
  <c r="D17" i="21" s="1"/>
  <c r="AE17" i="21"/>
  <c r="C17" i="21" s="1"/>
  <c r="BC16" i="21"/>
  <c r="AA16" i="21" s="1"/>
  <c r="BB16" i="21"/>
  <c r="Z16" i="21" s="1"/>
  <c r="BA16" i="21"/>
  <c r="Y16" i="21" s="1"/>
  <c r="AZ16" i="21"/>
  <c r="X16" i="21" s="1"/>
  <c r="AY16" i="21"/>
  <c r="W16" i="21" s="1"/>
  <c r="AX16" i="21"/>
  <c r="V16" i="21" s="1"/>
  <c r="AW16" i="21"/>
  <c r="U16" i="21" s="1"/>
  <c r="AV16" i="21"/>
  <c r="T16" i="21" s="1"/>
  <c r="AU16" i="21"/>
  <c r="S16" i="21" s="1"/>
  <c r="AT16" i="21"/>
  <c r="R16" i="21" s="1"/>
  <c r="AS16" i="21"/>
  <c r="Q16" i="21" s="1"/>
  <c r="AR16" i="21"/>
  <c r="P16" i="21" s="1"/>
  <c r="AQ16" i="21"/>
  <c r="O16" i="21" s="1"/>
  <c r="AP16" i="21"/>
  <c r="N16" i="21" s="1"/>
  <c r="AO16" i="21"/>
  <c r="M16" i="21" s="1"/>
  <c r="AN16" i="21"/>
  <c r="L16" i="21" s="1"/>
  <c r="AM16" i="21"/>
  <c r="K16" i="21" s="1"/>
  <c r="AL16" i="21"/>
  <c r="J16" i="21" s="1"/>
  <c r="AK16" i="21"/>
  <c r="I16" i="21" s="1"/>
  <c r="AJ16" i="21"/>
  <c r="H16" i="21" s="1"/>
  <c r="AI16" i="21"/>
  <c r="G16" i="21" s="1"/>
  <c r="AH16" i="21"/>
  <c r="F16" i="21" s="1"/>
  <c r="AG16" i="21"/>
  <c r="E16" i="21" s="1"/>
  <c r="AF16" i="21"/>
  <c r="D16" i="21" s="1"/>
  <c r="AE16" i="21"/>
  <c r="C16" i="21" s="1"/>
  <c r="BC15" i="21"/>
  <c r="AA15" i="21" s="1"/>
  <c r="BB15" i="21"/>
  <c r="Z15" i="21" s="1"/>
  <c r="BA15" i="21"/>
  <c r="Y15" i="21" s="1"/>
  <c r="AZ15" i="21"/>
  <c r="X15" i="21" s="1"/>
  <c r="AY15" i="21"/>
  <c r="W15" i="21" s="1"/>
  <c r="AX15" i="21"/>
  <c r="V15" i="21" s="1"/>
  <c r="AW15" i="21"/>
  <c r="U15" i="21" s="1"/>
  <c r="AV15" i="21"/>
  <c r="T15" i="21" s="1"/>
  <c r="AU15" i="21"/>
  <c r="S15" i="21" s="1"/>
  <c r="AT15" i="21"/>
  <c r="R15" i="21" s="1"/>
  <c r="AS15" i="21"/>
  <c r="Q15" i="21" s="1"/>
  <c r="AR15" i="21"/>
  <c r="P15" i="21" s="1"/>
  <c r="AQ15" i="21"/>
  <c r="O15" i="21" s="1"/>
  <c r="AP15" i="21"/>
  <c r="N15" i="21" s="1"/>
  <c r="AO15" i="21"/>
  <c r="M15" i="21" s="1"/>
  <c r="AN15" i="21"/>
  <c r="L15" i="21" s="1"/>
  <c r="AM15" i="21"/>
  <c r="K15" i="21" s="1"/>
  <c r="AL15" i="21"/>
  <c r="J15" i="21" s="1"/>
  <c r="AK15" i="21"/>
  <c r="I15" i="21" s="1"/>
  <c r="AJ15" i="21"/>
  <c r="H15" i="21" s="1"/>
  <c r="AI15" i="21"/>
  <c r="G15" i="21" s="1"/>
  <c r="AH15" i="21"/>
  <c r="F15" i="21" s="1"/>
  <c r="AG15" i="21"/>
  <c r="E15" i="21" s="1"/>
  <c r="AF15" i="21"/>
  <c r="D15" i="21" s="1"/>
  <c r="AE15" i="21"/>
  <c r="C15" i="21" s="1"/>
  <c r="BC14" i="21"/>
  <c r="AA14" i="21" s="1"/>
  <c r="BB14" i="21"/>
  <c r="Z14" i="21" s="1"/>
  <c r="BA14" i="21"/>
  <c r="Y14" i="21" s="1"/>
  <c r="AZ14" i="21"/>
  <c r="X14" i="21" s="1"/>
  <c r="AY14" i="21"/>
  <c r="W14" i="21" s="1"/>
  <c r="AX14" i="21"/>
  <c r="V14" i="21" s="1"/>
  <c r="AW14" i="21"/>
  <c r="U14" i="21" s="1"/>
  <c r="AV14" i="21"/>
  <c r="T14" i="21" s="1"/>
  <c r="AU14" i="21"/>
  <c r="S14" i="21" s="1"/>
  <c r="AT14" i="21"/>
  <c r="R14" i="21" s="1"/>
  <c r="AS14" i="21"/>
  <c r="Q14" i="21" s="1"/>
  <c r="AR14" i="21"/>
  <c r="P14" i="21" s="1"/>
  <c r="AQ14" i="21"/>
  <c r="O14" i="21" s="1"/>
  <c r="AP14" i="21"/>
  <c r="N14" i="21" s="1"/>
  <c r="AO14" i="21"/>
  <c r="M14" i="21" s="1"/>
  <c r="AN14" i="21"/>
  <c r="L14" i="21" s="1"/>
  <c r="AM14" i="21"/>
  <c r="K14" i="21" s="1"/>
  <c r="AL14" i="21"/>
  <c r="J14" i="21" s="1"/>
  <c r="AK14" i="21"/>
  <c r="I14" i="21" s="1"/>
  <c r="AJ14" i="21"/>
  <c r="H14" i="21" s="1"/>
  <c r="AI14" i="21"/>
  <c r="G14" i="21" s="1"/>
  <c r="AH14" i="21"/>
  <c r="F14" i="21" s="1"/>
  <c r="AG14" i="21"/>
  <c r="E14" i="21" s="1"/>
  <c r="AF14" i="21"/>
  <c r="D14" i="21" s="1"/>
  <c r="AE14" i="21"/>
  <c r="C14" i="21" s="1"/>
  <c r="BC13" i="21"/>
  <c r="AA13" i="21" s="1"/>
  <c r="BB13" i="21"/>
  <c r="BA13" i="21"/>
  <c r="Y13" i="21" s="1"/>
  <c r="AZ13" i="21"/>
  <c r="X13" i="21" s="1"/>
  <c r="AY13" i="21"/>
  <c r="W13" i="21" s="1"/>
  <c r="AX13" i="21"/>
  <c r="V13" i="21" s="1"/>
  <c r="AW13" i="21"/>
  <c r="AV13" i="21"/>
  <c r="T13" i="21" s="1"/>
  <c r="AU13" i="21"/>
  <c r="S13" i="21" s="1"/>
  <c r="AT13" i="21"/>
  <c r="R13" i="21" s="1"/>
  <c r="AS13" i="21"/>
  <c r="Q13" i="21" s="1"/>
  <c r="AR13" i="21"/>
  <c r="AQ13" i="21"/>
  <c r="O13" i="21" s="1"/>
  <c r="AP13" i="21"/>
  <c r="N13" i="21" s="1"/>
  <c r="AO13" i="21"/>
  <c r="M13" i="21" s="1"/>
  <c r="AN13" i="21"/>
  <c r="L13" i="21" s="1"/>
  <c r="AM13" i="21"/>
  <c r="AL13" i="21"/>
  <c r="J13" i="21" s="1"/>
  <c r="AK13" i="21"/>
  <c r="I13" i="21" s="1"/>
  <c r="AJ13" i="21"/>
  <c r="H13" i="21" s="1"/>
  <c r="AI13" i="21"/>
  <c r="G13" i="21" s="1"/>
  <c r="AH13" i="21"/>
  <c r="AG13" i="21"/>
  <c r="E13" i="21" s="1"/>
  <c r="AF13" i="21"/>
  <c r="D13" i="21" s="1"/>
  <c r="AE13" i="21"/>
  <c r="C13" i="21" s="1"/>
  <c r="BC12" i="21"/>
  <c r="AA12" i="21" s="1"/>
  <c r="BB12" i="21"/>
  <c r="Z12" i="21" s="1"/>
  <c r="BA12" i="21"/>
  <c r="Y12" i="21" s="1"/>
  <c r="AZ12" i="21"/>
  <c r="X12" i="21" s="1"/>
  <c r="AY12" i="21"/>
  <c r="W12" i="21" s="1"/>
  <c r="AX12" i="21"/>
  <c r="V12" i="21" s="1"/>
  <c r="AW12" i="21"/>
  <c r="U12" i="21" s="1"/>
  <c r="AV12" i="21"/>
  <c r="T12" i="21" s="1"/>
  <c r="AU12" i="21"/>
  <c r="S12" i="21" s="1"/>
  <c r="AT12" i="21"/>
  <c r="R12" i="21" s="1"/>
  <c r="AS12" i="21"/>
  <c r="Q12" i="21" s="1"/>
  <c r="AR12" i="21"/>
  <c r="P12" i="21" s="1"/>
  <c r="AQ12" i="21"/>
  <c r="O12" i="21" s="1"/>
  <c r="AP12" i="21"/>
  <c r="N12" i="21" s="1"/>
  <c r="AO12" i="21"/>
  <c r="M12" i="21" s="1"/>
  <c r="AN12" i="21"/>
  <c r="L12" i="21" s="1"/>
  <c r="AM12" i="21"/>
  <c r="K12" i="21" s="1"/>
  <c r="AL12" i="21"/>
  <c r="J12" i="21" s="1"/>
  <c r="AK12" i="21"/>
  <c r="I12" i="21" s="1"/>
  <c r="AJ12" i="21"/>
  <c r="H12" i="21" s="1"/>
  <c r="AI12" i="21"/>
  <c r="G12" i="21" s="1"/>
  <c r="AH12" i="21"/>
  <c r="F12" i="21" s="1"/>
  <c r="AG12" i="21"/>
  <c r="E12" i="21" s="1"/>
  <c r="AF12" i="21"/>
  <c r="D12" i="21" s="1"/>
  <c r="AE12" i="21"/>
  <c r="C12" i="21" s="1"/>
  <c r="BC11" i="21"/>
  <c r="AA11" i="21" s="1"/>
  <c r="BB11" i="21"/>
  <c r="Z11" i="21" s="1"/>
  <c r="BA11" i="21"/>
  <c r="Y11" i="21" s="1"/>
  <c r="AZ11" i="21"/>
  <c r="X11" i="21" s="1"/>
  <c r="AY11" i="21"/>
  <c r="W11" i="21" s="1"/>
  <c r="AX11" i="21"/>
  <c r="V11" i="21" s="1"/>
  <c r="AW11" i="21"/>
  <c r="U11" i="21" s="1"/>
  <c r="AV11" i="21"/>
  <c r="T11" i="21" s="1"/>
  <c r="AU11" i="21"/>
  <c r="S11" i="21" s="1"/>
  <c r="AT11" i="21"/>
  <c r="R11" i="21" s="1"/>
  <c r="AS11" i="21"/>
  <c r="Q11" i="21" s="1"/>
  <c r="AR11" i="21"/>
  <c r="P11" i="21" s="1"/>
  <c r="AQ11" i="21"/>
  <c r="O11" i="21" s="1"/>
  <c r="AP11" i="21"/>
  <c r="N11" i="21" s="1"/>
  <c r="AO11" i="21"/>
  <c r="M11" i="21" s="1"/>
  <c r="AN11" i="21"/>
  <c r="L11" i="21" s="1"/>
  <c r="AM11" i="21"/>
  <c r="K11" i="21" s="1"/>
  <c r="AL11" i="21"/>
  <c r="J11" i="21" s="1"/>
  <c r="AK11" i="21"/>
  <c r="I11" i="21" s="1"/>
  <c r="AJ11" i="21"/>
  <c r="H11" i="21" s="1"/>
  <c r="AI11" i="21"/>
  <c r="G11" i="21" s="1"/>
  <c r="AH11" i="21"/>
  <c r="F11" i="21" s="1"/>
  <c r="AG11" i="21"/>
  <c r="E11" i="21" s="1"/>
  <c r="AF11" i="21"/>
  <c r="D11" i="21" s="1"/>
  <c r="AE11" i="21"/>
  <c r="C11" i="21" s="1"/>
  <c r="BC10" i="21"/>
  <c r="AA10" i="21" s="1"/>
  <c r="BB10" i="21"/>
  <c r="Z10" i="21" s="1"/>
  <c r="BA10" i="21"/>
  <c r="Y10" i="21" s="1"/>
  <c r="AZ10" i="21"/>
  <c r="X10" i="21" s="1"/>
  <c r="AY10" i="21"/>
  <c r="W10" i="21" s="1"/>
  <c r="AX10" i="21"/>
  <c r="V10" i="21" s="1"/>
  <c r="AW10" i="21"/>
  <c r="U10" i="21" s="1"/>
  <c r="AV10" i="21"/>
  <c r="T10" i="21" s="1"/>
  <c r="AU10" i="21"/>
  <c r="S10" i="21" s="1"/>
  <c r="AT10" i="21"/>
  <c r="R10" i="21" s="1"/>
  <c r="AS10" i="21"/>
  <c r="Q10" i="21" s="1"/>
  <c r="AR10" i="21"/>
  <c r="P10" i="21" s="1"/>
  <c r="AQ10" i="21"/>
  <c r="O10" i="21" s="1"/>
  <c r="AP10" i="21"/>
  <c r="N10" i="21" s="1"/>
  <c r="AO10" i="21"/>
  <c r="M10" i="21" s="1"/>
  <c r="AN10" i="21"/>
  <c r="L10" i="21" s="1"/>
  <c r="AM10" i="21"/>
  <c r="K10" i="21" s="1"/>
  <c r="AL10" i="21"/>
  <c r="J10" i="21" s="1"/>
  <c r="AK10" i="21"/>
  <c r="I10" i="21" s="1"/>
  <c r="AJ10" i="21"/>
  <c r="H10" i="21" s="1"/>
  <c r="AI10" i="21"/>
  <c r="G10" i="21" s="1"/>
  <c r="AH10" i="21"/>
  <c r="F10" i="21" s="1"/>
  <c r="AG10" i="21"/>
  <c r="E10" i="21" s="1"/>
  <c r="AF10" i="21"/>
  <c r="D10" i="21" s="1"/>
  <c r="AE10" i="21"/>
  <c r="C10" i="21" s="1"/>
  <c r="BC9" i="21"/>
  <c r="AA9" i="21" s="1"/>
  <c r="BB9" i="21"/>
  <c r="Z9" i="21" s="1"/>
  <c r="BA9" i="21"/>
  <c r="Y9" i="21" s="1"/>
  <c r="AZ9" i="21"/>
  <c r="X9" i="21" s="1"/>
  <c r="AY9" i="21"/>
  <c r="W9" i="21" s="1"/>
  <c r="AX9" i="21"/>
  <c r="V9" i="21" s="1"/>
  <c r="AW9" i="21"/>
  <c r="U9" i="21" s="1"/>
  <c r="AV9" i="21"/>
  <c r="T9" i="21" s="1"/>
  <c r="AU9" i="21"/>
  <c r="S9" i="21" s="1"/>
  <c r="AT9" i="21"/>
  <c r="R9" i="21" s="1"/>
  <c r="AS9" i="21"/>
  <c r="Q9" i="21" s="1"/>
  <c r="AR9" i="21"/>
  <c r="P9" i="21" s="1"/>
  <c r="AQ9" i="21"/>
  <c r="O9" i="21" s="1"/>
  <c r="AP9" i="21"/>
  <c r="N9" i="21" s="1"/>
  <c r="AO9" i="21"/>
  <c r="M9" i="21" s="1"/>
  <c r="AN9" i="21"/>
  <c r="L9" i="21" s="1"/>
  <c r="AM9" i="21"/>
  <c r="K9" i="21" s="1"/>
  <c r="AL9" i="21"/>
  <c r="J9" i="21" s="1"/>
  <c r="AK9" i="21"/>
  <c r="I9" i="21" s="1"/>
  <c r="AJ9" i="21"/>
  <c r="H9" i="21" s="1"/>
  <c r="AI9" i="21"/>
  <c r="G9" i="21" s="1"/>
  <c r="AH9" i="21"/>
  <c r="F9" i="21" s="1"/>
  <c r="AG9" i="21"/>
  <c r="E9" i="21" s="1"/>
  <c r="AF9" i="21"/>
  <c r="D9" i="21" s="1"/>
  <c r="AE9" i="21"/>
  <c r="C9" i="21" s="1"/>
  <c r="BC8" i="21"/>
  <c r="AA8" i="21" s="1"/>
  <c r="BB8" i="21"/>
  <c r="Z8" i="21" s="1"/>
  <c r="BA8" i="21"/>
  <c r="Y8" i="21" s="1"/>
  <c r="AZ8" i="21"/>
  <c r="X8" i="21" s="1"/>
  <c r="AY8" i="21"/>
  <c r="W8" i="21" s="1"/>
  <c r="AX8" i="21"/>
  <c r="V8" i="21" s="1"/>
  <c r="AW8" i="21"/>
  <c r="U8" i="21" s="1"/>
  <c r="AV8" i="21"/>
  <c r="T8" i="21" s="1"/>
  <c r="AU8" i="21"/>
  <c r="S8" i="21" s="1"/>
  <c r="AT8" i="21"/>
  <c r="R8" i="21" s="1"/>
  <c r="AS8" i="21"/>
  <c r="Q8" i="21" s="1"/>
  <c r="AR8" i="21"/>
  <c r="P8" i="21" s="1"/>
  <c r="AQ8" i="21"/>
  <c r="O8" i="21" s="1"/>
  <c r="AP8" i="21"/>
  <c r="N8" i="21" s="1"/>
  <c r="AO8" i="21"/>
  <c r="M8" i="21" s="1"/>
  <c r="AN8" i="21"/>
  <c r="L8" i="21" s="1"/>
  <c r="AM8" i="21"/>
  <c r="K8" i="21" s="1"/>
  <c r="AL8" i="21"/>
  <c r="J8" i="21" s="1"/>
  <c r="AK8" i="21"/>
  <c r="I8" i="21" s="1"/>
  <c r="AJ8" i="21"/>
  <c r="H8" i="21" s="1"/>
  <c r="AI8" i="21"/>
  <c r="G8" i="21" s="1"/>
  <c r="AH8" i="21"/>
  <c r="F8" i="21" s="1"/>
  <c r="AG8" i="21"/>
  <c r="E8" i="21" s="1"/>
  <c r="AF8" i="21"/>
  <c r="D8" i="21" s="1"/>
  <c r="AE8" i="21"/>
  <c r="C8" i="21" s="1"/>
  <c r="BC7" i="21"/>
  <c r="AA7" i="21" s="1"/>
  <c r="BB7" i="21"/>
  <c r="BA7" i="21"/>
  <c r="Y7" i="21" s="1"/>
  <c r="AZ7" i="21"/>
  <c r="X7" i="21" s="1"/>
  <c r="AY7" i="21"/>
  <c r="W7" i="21" s="1"/>
  <c r="AX7" i="21"/>
  <c r="V7" i="21" s="1"/>
  <c r="AW7" i="21"/>
  <c r="AV7" i="21"/>
  <c r="T7" i="21" s="1"/>
  <c r="AU7" i="21"/>
  <c r="S7" i="21" s="1"/>
  <c r="AT7" i="21"/>
  <c r="R7" i="21" s="1"/>
  <c r="AS7" i="21"/>
  <c r="Q7" i="21" s="1"/>
  <c r="AR7" i="21"/>
  <c r="AQ7" i="21"/>
  <c r="O7" i="21" s="1"/>
  <c r="AP7" i="21"/>
  <c r="N7" i="21" s="1"/>
  <c r="AO7" i="21"/>
  <c r="M7" i="21" s="1"/>
  <c r="AN7" i="21"/>
  <c r="L7" i="21" s="1"/>
  <c r="AM7" i="21"/>
  <c r="AL7" i="21"/>
  <c r="J7" i="21" s="1"/>
  <c r="AK7" i="21"/>
  <c r="I7" i="21" s="1"/>
  <c r="AJ7" i="21"/>
  <c r="H7" i="21" s="1"/>
  <c r="AI7" i="21"/>
  <c r="G7" i="21" s="1"/>
  <c r="AH7" i="21"/>
  <c r="AG7" i="21"/>
  <c r="E7" i="21" s="1"/>
  <c r="AF7" i="21"/>
  <c r="D7" i="21" s="1"/>
  <c r="AE7" i="21"/>
  <c r="C7" i="21" s="1"/>
  <c r="BC6" i="21"/>
  <c r="AA6" i="21" s="1"/>
  <c r="BB6" i="21"/>
  <c r="Z6" i="21" s="1"/>
  <c r="BA6" i="21"/>
  <c r="Y6" i="21" s="1"/>
  <c r="AZ6" i="21"/>
  <c r="X6" i="21" s="1"/>
  <c r="AY6" i="21"/>
  <c r="W6" i="21" s="1"/>
  <c r="AX6" i="21"/>
  <c r="V6" i="21" s="1"/>
  <c r="AW6" i="21"/>
  <c r="U6" i="21" s="1"/>
  <c r="AV6" i="21"/>
  <c r="T6" i="21" s="1"/>
  <c r="AU6" i="21"/>
  <c r="S6" i="21" s="1"/>
  <c r="AT6" i="21"/>
  <c r="R6" i="21" s="1"/>
  <c r="AS6" i="21"/>
  <c r="Q6" i="21" s="1"/>
  <c r="AR6" i="21"/>
  <c r="P6" i="21" s="1"/>
  <c r="AQ6" i="21"/>
  <c r="O6" i="21" s="1"/>
  <c r="AP6" i="21"/>
  <c r="N6" i="21" s="1"/>
  <c r="AO6" i="21"/>
  <c r="M6" i="21" s="1"/>
  <c r="AN6" i="21"/>
  <c r="L6" i="21" s="1"/>
  <c r="AM6" i="21"/>
  <c r="K6" i="21" s="1"/>
  <c r="AL6" i="21"/>
  <c r="J6" i="21" s="1"/>
  <c r="AK6" i="21"/>
  <c r="I6" i="21" s="1"/>
  <c r="AJ6" i="21"/>
  <c r="H6" i="21" s="1"/>
  <c r="AI6" i="21"/>
  <c r="G6" i="21" s="1"/>
  <c r="AH6" i="21"/>
  <c r="F6" i="21" s="1"/>
  <c r="AG6" i="21"/>
  <c r="E6" i="21" s="1"/>
  <c r="AF6" i="21"/>
  <c r="D6" i="21" s="1"/>
  <c r="AE6" i="21"/>
  <c r="C6" i="21" s="1"/>
  <c r="BC5" i="21"/>
  <c r="AA5" i="21" s="1"/>
  <c r="BB5" i="21"/>
  <c r="Z5" i="21" s="1"/>
  <c r="BA5" i="21"/>
  <c r="Y5" i="21" s="1"/>
  <c r="AZ5" i="21"/>
  <c r="X5" i="21" s="1"/>
  <c r="AY5" i="21"/>
  <c r="W5" i="21" s="1"/>
  <c r="AX5" i="21"/>
  <c r="V5" i="21" s="1"/>
  <c r="AW5" i="21"/>
  <c r="U5" i="21" s="1"/>
  <c r="AV5" i="21"/>
  <c r="T5" i="21" s="1"/>
  <c r="AU5" i="21"/>
  <c r="S5" i="21" s="1"/>
  <c r="AT5" i="21"/>
  <c r="R5" i="21" s="1"/>
  <c r="AS5" i="21"/>
  <c r="Q5" i="21" s="1"/>
  <c r="AR5" i="21"/>
  <c r="P5" i="21" s="1"/>
  <c r="AQ5" i="21"/>
  <c r="O5" i="21" s="1"/>
  <c r="AP5" i="21"/>
  <c r="N5" i="21" s="1"/>
  <c r="AO5" i="21"/>
  <c r="M5" i="21" s="1"/>
  <c r="AN5" i="21"/>
  <c r="L5" i="21" s="1"/>
  <c r="AM5" i="21"/>
  <c r="K5" i="21" s="1"/>
  <c r="AL5" i="21"/>
  <c r="J5" i="21" s="1"/>
  <c r="AK5" i="21"/>
  <c r="I5" i="21" s="1"/>
  <c r="AJ5" i="21"/>
  <c r="H5" i="21" s="1"/>
  <c r="AI5" i="21"/>
  <c r="G5" i="21" s="1"/>
  <c r="AH5" i="21"/>
  <c r="F5" i="21" s="1"/>
  <c r="AG5" i="21"/>
  <c r="E5" i="21" s="1"/>
  <c r="AF5" i="21"/>
  <c r="D5" i="21" s="1"/>
  <c r="AE5" i="21"/>
  <c r="C5" i="21" s="1"/>
  <c r="BC4" i="21"/>
  <c r="AA4" i="21" s="1"/>
  <c r="BB4" i="21"/>
  <c r="Z4" i="21" s="1"/>
  <c r="BA4" i="21"/>
  <c r="Y4" i="21" s="1"/>
  <c r="AZ4" i="21"/>
  <c r="X4" i="21" s="1"/>
  <c r="AY4" i="21"/>
  <c r="W4" i="21" s="1"/>
  <c r="AX4" i="21"/>
  <c r="V4" i="21" s="1"/>
  <c r="AW4" i="21"/>
  <c r="U4" i="21" s="1"/>
  <c r="AV4" i="21"/>
  <c r="T4" i="21" s="1"/>
  <c r="AU4" i="21"/>
  <c r="S4" i="21" s="1"/>
  <c r="AT4" i="21"/>
  <c r="R4" i="21" s="1"/>
  <c r="AS4" i="21"/>
  <c r="Q4" i="21" s="1"/>
  <c r="AR4" i="21"/>
  <c r="P4" i="21" s="1"/>
  <c r="AQ4" i="21"/>
  <c r="O4" i="21" s="1"/>
  <c r="AP4" i="21"/>
  <c r="N4" i="21" s="1"/>
  <c r="AO4" i="21"/>
  <c r="M4" i="21" s="1"/>
  <c r="AN4" i="21"/>
  <c r="L4" i="21" s="1"/>
  <c r="AM4" i="21"/>
  <c r="K4" i="21" s="1"/>
  <c r="AL4" i="21"/>
  <c r="J4" i="21" s="1"/>
  <c r="AK4" i="21"/>
  <c r="I4" i="21" s="1"/>
  <c r="AJ4" i="21"/>
  <c r="H4" i="21" s="1"/>
  <c r="AI4" i="21"/>
  <c r="G4" i="21" s="1"/>
  <c r="AH4" i="21"/>
  <c r="F4" i="21" s="1"/>
  <c r="AG4" i="21"/>
  <c r="E4" i="21" s="1"/>
  <c r="AF4" i="21"/>
  <c r="D4" i="21" s="1"/>
  <c r="AE4" i="21"/>
  <c r="C4" i="21" s="1"/>
  <c r="AE3" i="21"/>
  <c r="C3" i="21" s="1"/>
  <c r="AF3" i="21"/>
  <c r="D3" i="21" s="1"/>
  <c r="AG3" i="21"/>
  <c r="E3" i="21" s="1"/>
  <c r="AH3" i="21"/>
  <c r="F3" i="21" s="1"/>
  <c r="AI3" i="21"/>
  <c r="G3" i="21" s="1"/>
  <c r="BC3" i="21"/>
  <c r="AA3" i="21" s="1"/>
  <c r="BB3" i="21"/>
  <c r="Z3" i="21" s="1"/>
  <c r="BA3" i="21"/>
  <c r="Y3" i="21" s="1"/>
  <c r="AZ3" i="21"/>
  <c r="X3" i="21" s="1"/>
  <c r="AY3" i="21"/>
  <c r="W3" i="21" s="1"/>
  <c r="AX3" i="21"/>
  <c r="V3" i="21" s="1"/>
  <c r="AW3" i="21"/>
  <c r="U3" i="21" s="1"/>
  <c r="AV3" i="21"/>
  <c r="T3" i="21" s="1"/>
  <c r="AU3" i="21"/>
  <c r="S3" i="21" s="1"/>
  <c r="AT3" i="21"/>
  <c r="R3" i="21" s="1"/>
  <c r="AS3" i="21"/>
  <c r="Q3" i="21" s="1"/>
  <c r="AR3" i="21"/>
  <c r="P3" i="21" s="1"/>
  <c r="AQ3" i="21"/>
  <c r="O3" i="21" s="1"/>
  <c r="AP3" i="21"/>
  <c r="N3" i="21" s="1"/>
  <c r="AO3" i="21"/>
  <c r="M3" i="21" s="1"/>
  <c r="AN3" i="21"/>
  <c r="L3" i="21" s="1"/>
  <c r="AM3" i="21"/>
  <c r="K3" i="21" s="1"/>
  <c r="AL3" i="21"/>
  <c r="J3" i="21" s="1"/>
  <c r="AK3" i="21"/>
  <c r="I3" i="21" s="1"/>
  <c r="AJ3" i="21"/>
  <c r="H3" i="21" s="1"/>
  <c r="AP36" i="1"/>
  <c r="AP35" i="1"/>
  <c r="AP34" i="1"/>
  <c r="AP33" i="1"/>
  <c r="AP31" i="1"/>
  <c r="AP30" i="1"/>
  <c r="AP29" i="1"/>
  <c r="AP28" i="1"/>
  <c r="AP27" i="1"/>
  <c r="AP26" i="1"/>
  <c r="AP25" i="1"/>
  <c r="AP24" i="1"/>
  <c r="AP23" i="1"/>
  <c r="AP22" i="1"/>
  <c r="AP21" i="1"/>
  <c r="AP20" i="1"/>
  <c r="AP19" i="1"/>
  <c r="AP18" i="1"/>
  <c r="AP17" i="1"/>
  <c r="AP16" i="1"/>
  <c r="AP15" i="1"/>
  <c r="AP14" i="1"/>
  <c r="AP13" i="1"/>
  <c r="AP12" i="1"/>
  <c r="AP11" i="1"/>
  <c r="AP10" i="1"/>
  <c r="T32" i="1" l="1"/>
  <c r="Q32" i="1"/>
  <c r="T21" i="1"/>
  <c r="Q21" i="1"/>
  <c r="T22" i="1"/>
  <c r="Q22" i="1"/>
  <c r="T23" i="1"/>
  <c r="Q23" i="1"/>
  <c r="T24" i="1"/>
  <c r="Q24" i="1"/>
  <c r="T25" i="1"/>
  <c r="Q25" i="1"/>
  <c r="T20" i="1"/>
  <c r="X32" i="1" l="1"/>
  <c r="Q26" i="1"/>
  <c r="Q27" i="1"/>
  <c r="Q28" i="1"/>
  <c r="Q29" i="1"/>
  <c r="Q30" i="1"/>
  <c r="Q31" i="1"/>
  <c r="Q33" i="1"/>
  <c r="Q34" i="1"/>
  <c r="Q35" i="1"/>
  <c r="Q36" i="1"/>
  <c r="Q11" i="1"/>
  <c r="Q12" i="1"/>
  <c r="Q13" i="1"/>
  <c r="Q14" i="1"/>
  <c r="Q15" i="1"/>
  <c r="Q16" i="1"/>
  <c r="Q17" i="1"/>
  <c r="Q18" i="1"/>
  <c r="Q19" i="1"/>
  <c r="Q20" i="1"/>
  <c r="H27" i="1"/>
  <c r="I27" i="1" s="1"/>
  <c r="H28" i="1"/>
  <c r="I28" i="1" s="1"/>
  <c r="H29" i="1"/>
  <c r="I29" i="1" s="1"/>
  <c r="H30" i="1"/>
  <c r="I30" i="1" s="1"/>
  <c r="H31" i="1"/>
  <c r="I31" i="1" s="1"/>
  <c r="H32" i="1"/>
  <c r="I32" i="1" s="1"/>
  <c r="H33" i="1"/>
  <c r="H34" i="1"/>
  <c r="H35" i="1"/>
  <c r="H36" i="1"/>
  <c r="H21" i="1"/>
  <c r="I21" i="1" s="1"/>
  <c r="H22" i="1"/>
  <c r="I22" i="1" s="1"/>
  <c r="H23" i="1"/>
  <c r="I23" i="1" s="1"/>
  <c r="H24" i="1"/>
  <c r="I24" i="1" s="1"/>
  <c r="H25" i="1"/>
  <c r="I25" i="1" s="1"/>
  <c r="H19" i="1"/>
  <c r="I19" i="1" s="1"/>
  <c r="H20" i="1"/>
  <c r="I20" i="1" s="1"/>
  <c r="H17" i="1"/>
  <c r="I17" i="1" s="1"/>
  <c r="H18" i="1"/>
  <c r="I18" i="1" s="1"/>
  <c r="H14" i="1"/>
  <c r="I14" i="1" s="1"/>
  <c r="H15" i="1"/>
  <c r="I15" i="1" s="1"/>
  <c r="H11" i="1"/>
  <c r="I11" i="1" s="1"/>
  <c r="H12" i="1"/>
  <c r="I12" i="1" s="1"/>
  <c r="H13" i="1"/>
  <c r="I13" i="1" s="1"/>
  <c r="T13" i="1"/>
  <c r="T14" i="1"/>
  <c r="T15" i="1"/>
  <c r="Y24" i="1" l="1"/>
  <c r="Z24" i="1"/>
  <c r="Y25" i="1"/>
  <c r="Z25" i="1"/>
  <c r="Y23" i="1"/>
  <c r="Z23" i="1"/>
  <c r="H10" i="1"/>
  <c r="H26" i="1" l="1"/>
  <c r="T26" i="1"/>
  <c r="T27" i="1"/>
  <c r="T28" i="1"/>
  <c r="T29" i="1"/>
  <c r="T30" i="1"/>
  <c r="T31" i="1"/>
  <c r="T33" i="1"/>
  <c r="T34" i="1"/>
  <c r="Z34" i="1"/>
  <c r="AA34" i="1"/>
  <c r="T35" i="1"/>
  <c r="Y35" i="1"/>
  <c r="AA35" i="1"/>
  <c r="T36" i="1"/>
  <c r="T10" i="1"/>
  <c r="Q10" i="1"/>
  <c r="I10" i="1"/>
  <c r="F221" i="13"/>
  <c r="F211" i="13"/>
  <c r="F212" i="13"/>
  <c r="F213" i="13"/>
  <c r="F214" i="13"/>
  <c r="F215" i="13"/>
  <c r="F216" i="13"/>
  <c r="F217" i="13"/>
  <c r="F218" i="13"/>
  <c r="F219" i="13"/>
  <c r="F220" i="13"/>
  <c r="F210" i="13"/>
  <c r="B221" i="13" a="1"/>
  <c r="B221" i="13" s="1"/>
  <c r="H16" i="1"/>
  <c r="T19" i="1"/>
  <c r="T18" i="1"/>
  <c r="T17" i="1"/>
  <c r="T16" i="1"/>
  <c r="T11" i="1"/>
  <c r="T12" i="1"/>
  <c r="K30" i="1"/>
  <c r="K35" i="1"/>
  <c r="K24" i="1"/>
  <c r="K15" i="1"/>
  <c r="K20" i="1"/>
  <c r="K17" i="1"/>
  <c r="K22" i="1"/>
  <c r="K31" i="1"/>
  <c r="K11" i="1"/>
  <c r="K12" i="1"/>
  <c r="K23" i="1"/>
  <c r="K33" i="1"/>
  <c r="K19" i="1"/>
  <c r="K36" i="1"/>
  <c r="K29" i="1"/>
  <c r="K21" i="1"/>
  <c r="K27" i="1"/>
  <c r="K14" i="1"/>
  <c r="K25" i="1"/>
  <c r="K13" i="1"/>
  <c r="K18" i="1"/>
  <c r="K34" i="1"/>
  <c r="K28" i="1"/>
  <c r="K32" i="1"/>
  <c r="L18" i="1" l="1"/>
  <c r="L32" i="1"/>
  <c r="AP32" i="1" s="1"/>
  <c r="L31" i="1"/>
  <c r="L30" i="1"/>
  <c r="I16" i="1"/>
  <c r="Y16" i="1" s="1"/>
  <c r="L33" i="1"/>
  <c r="N33" i="1" s="1"/>
  <c r="L34" i="1"/>
  <c r="I26" i="1"/>
  <c r="L27" i="1"/>
  <c r="L25" i="1"/>
  <c r="L24" i="1"/>
  <c r="L22" i="1"/>
  <c r="L23" i="1"/>
  <c r="L19" i="1"/>
  <c r="L15" i="1"/>
  <c r="L13" i="1"/>
  <c r="L14" i="1"/>
  <c r="L12" i="1"/>
  <c r="L11" i="1"/>
  <c r="L17" i="1"/>
  <c r="L29" i="1"/>
  <c r="L21" i="1"/>
  <c r="L36" i="1"/>
  <c r="L20" i="1"/>
  <c r="L35" i="1"/>
  <c r="L28" i="1"/>
  <c r="Y34" i="1"/>
  <c r="AC35" i="1"/>
  <c r="Y36" i="1"/>
  <c r="Z36" i="1"/>
  <c r="AA36" i="1"/>
  <c r="Z35" i="1"/>
  <c r="AA33" i="1"/>
  <c r="X10" i="1"/>
  <c r="Z10" i="1" s="1"/>
  <c r="Z11" i="1" s="1"/>
  <c r="Z12" i="1" s="1"/>
  <c r="B222" i="13"/>
  <c r="H210" i="13" s="1"/>
  <c r="B223" i="13"/>
  <c r="K7" i="21" l="1"/>
  <c r="K13" i="21"/>
  <c r="K19" i="21"/>
  <c r="K25" i="21"/>
  <c r="K31" i="21"/>
  <c r="F7" i="21"/>
  <c r="Z7" i="21"/>
  <c r="P13" i="21"/>
  <c r="F19" i="21"/>
  <c r="Z19" i="21"/>
  <c r="P25" i="21"/>
  <c r="F31" i="21"/>
  <c r="Z31" i="21"/>
  <c r="U7" i="21"/>
  <c r="U13" i="21"/>
  <c r="U19" i="21"/>
  <c r="U25" i="21"/>
  <c r="U31" i="21"/>
  <c r="P7" i="21"/>
  <c r="F13" i="21"/>
  <c r="Z13" i="21"/>
  <c r="P19" i="21"/>
  <c r="F25" i="21"/>
  <c r="Z25" i="21"/>
  <c r="P31" i="21"/>
  <c r="AC34" i="1"/>
  <c r="K16" i="1"/>
  <c r="L16" i="1" s="1"/>
  <c r="N16" i="1" s="1"/>
  <c r="K26" i="1"/>
  <c r="L26" i="1" s="1"/>
  <c r="M32" i="1"/>
  <c r="AB32" i="1" s="1"/>
  <c r="N32" i="1"/>
  <c r="Z26" i="1"/>
  <c r="Z27" i="1" s="1"/>
  <c r="Y26" i="1"/>
  <c r="Z16" i="1"/>
  <c r="M35" i="1"/>
  <c r="N35" i="1"/>
  <c r="M36" i="1"/>
  <c r="N36" i="1"/>
  <c r="M33" i="1"/>
  <c r="M34" i="1"/>
  <c r="N34" i="1"/>
  <c r="N29" i="1"/>
  <c r="M29" i="1"/>
  <c r="N22" i="1"/>
  <c r="M22" i="1"/>
  <c r="N25" i="1"/>
  <c r="M25" i="1"/>
  <c r="AA25" i="1" s="1"/>
  <c r="AC25" i="1" s="1"/>
  <c r="N30" i="1"/>
  <c r="M30" i="1"/>
  <c r="N28" i="1"/>
  <c r="M28" i="1"/>
  <c r="N21" i="1"/>
  <c r="M21" i="1"/>
  <c r="N31" i="1"/>
  <c r="M31" i="1"/>
  <c r="N23" i="1"/>
  <c r="M23" i="1"/>
  <c r="AA23" i="1" s="1"/>
  <c r="N24" i="1"/>
  <c r="M24" i="1"/>
  <c r="AA24" i="1" s="1"/>
  <c r="AC24" i="1" s="1"/>
  <c r="N27" i="1"/>
  <c r="M27" i="1"/>
  <c r="N20" i="1"/>
  <c r="M20" i="1"/>
  <c r="N18" i="1"/>
  <c r="M18" i="1"/>
  <c r="N17" i="1"/>
  <c r="M17" i="1"/>
  <c r="N19" i="1"/>
  <c r="M19" i="1"/>
  <c r="M12" i="1"/>
  <c r="N12" i="1"/>
  <c r="M13" i="1"/>
  <c r="N13" i="1"/>
  <c r="M11" i="1"/>
  <c r="N11" i="1"/>
  <c r="M14" i="1"/>
  <c r="N14" i="1"/>
  <c r="M15" i="1"/>
  <c r="N15" i="1"/>
  <c r="Z13" i="1"/>
  <c r="Z14" i="1" s="1"/>
  <c r="Y15" i="1" s="1"/>
  <c r="Y13" i="1"/>
  <c r="Y10" i="1"/>
  <c r="Y33" i="1"/>
  <c r="Z33" i="1"/>
  <c r="AC36" i="1"/>
  <c r="Y27" i="1"/>
  <c r="Y11" i="1"/>
  <c r="Y12" i="1"/>
  <c r="K10" i="1"/>
  <c r="L10" i="1" s="1"/>
  <c r="Y17" i="1"/>
  <c r="Z17" i="1"/>
  <c r="M16" i="1"/>
  <c r="AC23" i="1" l="1"/>
  <c r="AC33" i="1"/>
  <c r="M26" i="1"/>
  <c r="N26" i="1"/>
  <c r="Z28" i="1"/>
  <c r="Y28" i="1"/>
  <c r="Y14" i="1"/>
  <c r="Z15" i="1"/>
  <c r="M10" i="1"/>
  <c r="AB10" i="1" s="1"/>
  <c r="N10" i="1"/>
  <c r="AA16" i="1"/>
  <c r="Z18" i="1"/>
  <c r="Y18" i="1"/>
  <c r="AA26" i="1" l="1"/>
  <c r="Z29" i="1"/>
  <c r="Y29" i="1"/>
  <c r="AA10" i="1"/>
  <c r="AC16" i="1"/>
  <c r="AA17" i="1"/>
  <c r="AA27" i="1" l="1"/>
  <c r="AC26" i="1"/>
  <c r="Y30" i="1"/>
  <c r="Z30" i="1"/>
  <c r="Y19" i="1"/>
  <c r="Z19" i="1"/>
  <c r="AA11" i="1"/>
  <c r="AC10" i="1"/>
  <c r="AC17" i="1"/>
  <c r="AA18" i="1"/>
  <c r="AC27" i="1" l="1"/>
  <c r="AA28" i="1"/>
  <c r="Y31" i="1"/>
  <c r="Z31" i="1"/>
  <c r="Z20" i="1"/>
  <c r="Y20" i="1"/>
  <c r="AA12" i="1"/>
  <c r="AC11" i="1"/>
  <c r="AC18" i="1"/>
  <c r="AA29" i="1" l="1"/>
  <c r="AC28" i="1"/>
  <c r="Y21" i="1"/>
  <c r="Z21" i="1"/>
  <c r="Z32" i="1"/>
  <c r="Y32" i="1"/>
  <c r="AA19" i="1"/>
  <c r="AA21" i="1"/>
  <c r="AA13" i="1"/>
  <c r="AC12" i="1"/>
  <c r="AA30" i="1" l="1"/>
  <c r="AC29" i="1"/>
  <c r="AC21" i="1"/>
  <c r="AA20" i="1"/>
  <c r="AC19" i="1"/>
  <c r="AC13" i="1"/>
  <c r="AA14" i="1"/>
  <c r="AA15" i="1"/>
  <c r="AA32" i="1" l="1"/>
  <c r="AA31" i="1"/>
  <c r="AC30" i="1"/>
  <c r="AC20" i="1"/>
  <c r="Y22" i="1"/>
  <c r="Z22" i="1"/>
  <c r="AC15" i="1"/>
  <c r="AC14" i="1"/>
  <c r="N29" i="19" l="1"/>
  <c r="AL19" i="19"/>
  <c r="T19" i="19"/>
  <c r="AL9" i="19"/>
  <c r="Z9" i="19"/>
  <c r="N9" i="19"/>
  <c r="AL49" i="19"/>
  <c r="AF49" i="19"/>
  <c r="Z49" i="19"/>
  <c r="T49" i="19"/>
  <c r="N49" i="19"/>
  <c r="AL39" i="19"/>
  <c r="AF39" i="19"/>
  <c r="Z39" i="19"/>
  <c r="T39" i="19"/>
  <c r="N39" i="19"/>
  <c r="AL29" i="19"/>
  <c r="AF29" i="19"/>
  <c r="Z29" i="19"/>
  <c r="T29" i="19"/>
  <c r="AF19" i="19"/>
  <c r="Z19" i="19"/>
  <c r="N19" i="19"/>
  <c r="AF9" i="19"/>
  <c r="T9" i="19"/>
  <c r="AC31" i="1"/>
  <c r="AC32" i="1"/>
  <c r="AA22" i="1"/>
  <c r="AC22" i="1" l="1"/>
</calcChain>
</file>

<file path=xl/sharedStrings.xml><?xml version="1.0" encoding="utf-8"?>
<sst xmlns="http://schemas.openxmlformats.org/spreadsheetml/2006/main" count="682" uniqueCount="308">
  <si>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</si>
  <si>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</si>
  <si>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</si>
  <si>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</si>
  <si>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</si>
  <si>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</si>
  <si>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</si>
  <si>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</si>
  <si>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</si>
  <si>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</si>
  <si>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</si>
  <si>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</si>
  <si>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</si>
  <si>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</si>
  <si>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</si>
  <si>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</si>
  <si>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</si>
  <si>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</si>
  <si>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</si>
  <si>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</si>
  <si>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</si>
  <si>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</si>
  <si>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</si>
  <si>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</si>
  <si>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</si>
  <si>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</si>
  <si>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</si>
  <si>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</si>
  <si>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</si>
  <si>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</si>
  <si>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</si>
  <si>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</si>
  <si>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</si>
  <si>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</si>
  <si>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</si>
  <si>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</si>
  <si>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</si>
  <si>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</si>
  <si>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</si>
  <si>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</si>
  <si>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</si>
  <si>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</si>
  <si>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</si>
  <si>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</si>
  <si>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</si>
  <si>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</si>
  <si>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</si>
  <si>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</si>
  <si>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</si>
  <si>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</si>
  <si>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</si>
  <si>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</si>
  <si>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</si>
  <si>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</si>
  <si>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</si>
  <si>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</si>
  <si>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</si>
  <si>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</si>
  <si>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</si>
  <si>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</si>
  <si>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</si>
  <si>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</si>
  <si>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</si>
  <si>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</si>
  <si>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</si>
  <si>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</si>
  <si>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</si>
  <si>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</si>
  <si>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</si>
  <si>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</si>
  <si>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</si>
  <si>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</si>
  <si>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</si>
  <si>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</si>
  <si>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</si>
  <si>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</si>
  <si>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</si>
  <si>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</si>
  <si>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</si>
  <si>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</si>
  <si>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</si>
  <si>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</si>
  <si>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</si>
  <si>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</si>
  <si>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</si>
  <si>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</si>
  <si>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</si>
  <si>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</si>
  <si>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</si>
  <si>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</si>
  <si>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</si>
  <si>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</si>
  <si>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</si>
  <si>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</si>
  <si>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</si>
  <si>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</si>
  <si>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</si>
  <si>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</si>
  <si>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</si>
  <si>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</si>
  <si>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</si>
  <si>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</si>
  <si>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</si>
  <si>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</si>
  <si>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</si>
  <si>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</si>
  <si>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</si>
  <si>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</si>
  <si>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</si>
  <si>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</si>
  <si>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</si>
  <si>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</si>
  <si>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</si>
  <si>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</si>
  <si>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</si>
  <si>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</si>
  <si>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</si>
  <si>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</si>
  <si>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</si>
  <si>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</si>
  <si>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</si>
  <si>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</si>
  <si>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</si>
  <si>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</si>
  <si>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</si>
  <si>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</si>
  <si>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</si>
  <si>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</si>
  <si>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</si>
  <si>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</si>
  <si>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</si>
  <si>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</si>
  <si>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</si>
  <si>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</si>
  <si>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</si>
  <si>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</si>
  <si>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</si>
  <si>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</si>
  <si>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</si>
  <si>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</si>
  <si>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</si>
  <si>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</si>
  <si>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</si>
  <si>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</si>
  <si>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</si>
  <si>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</si>
  <si>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</si>
  <si>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</si>
  <si>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</si>
  <si>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</si>
  <si>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</si>
  <si>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</si>
  <si>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</si>
  <si>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</si>
  <si>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</si>
  <si>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</si>
  <si>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</si>
  <si>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</si>
  <si>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</si>
  <si>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</si>
  <si>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</si>
  <si>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</si>
  <si>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</si>
  <si>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</si>
  <si>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</si>
  <si>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</si>
  <si>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</si>
  <si>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</si>
  <si>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</si>
  <si>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</si>
  <si>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</si>
  <si>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</si>
  <si>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</si>
  <si>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</si>
  <si>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</si>
  <si>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</si>
  <si>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</si>
  <si>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</si>
  <si>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</si>
  <si>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</si>
  <si>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</si>
  <si>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</si>
  <si>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</si>
  <si>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</si>
  <si>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</si>
  <si>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</si>
  <si>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</si>
  <si>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</si>
  <si>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</si>
  <si>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</si>
  <si>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</si>
  <si>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</si>
  <si>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</si>
  <si>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</si>
  <si>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</si>
  <si>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</si>
  <si>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</si>
  <si>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</si>
  <si>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</si>
  <si>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</si>
  <si>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</si>
  <si>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</si>
  <si>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</si>
  <si>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</si>
  <si>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</si>
  <si>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</si>
  <si>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</si>
  <si>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</si>
  <si>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Asistente de Archivo</t>
  </si>
  <si>
    <t xml:space="preserve"> adquirir con oportunidad y calidad técnica los bienes y servicios requeridos
por la entidad para su continua operación </t>
  </si>
  <si>
    <t>Posibilidad de Extralimitación de funciones en las decisiones institucionales en beneficio propio o de un tercero</t>
  </si>
  <si>
    <t>Posibilidad de No aplicabilidad del estatuto y manual de Contratación, adoptado por la entidad.</t>
  </si>
  <si>
    <t>Posibilidad de Supervisión y/o interventoría indebida al cumplimiento de un objeto contractual que favorezca a un tercero o contratista.</t>
  </si>
  <si>
    <t>Posibilidad de cometer Cohecho propio, cambiar informes de auditoría para el beneficio de terceros.</t>
  </si>
  <si>
    <t>Posibilidad de  Pérdida intencional comprobada de procesos   judiciales, y violación al régimen de inhabilidades e incompatibilidades, régimen disciplinario del abogado, que ocasionen perjuicio Económico para la entidad.</t>
  </si>
  <si>
    <t>Posibilidad de dejar Prescripción de términos de los procesos para beneficio propio o de terceros.</t>
  </si>
  <si>
    <t>Posibilidad de Violación de la reserva sumarial</t>
  </si>
  <si>
    <t>Posibilidad de Desvío de recursos físicos y económicos de la  entidad.</t>
  </si>
  <si>
    <t>Posibilidad de contratar con personas naturales y / o jurídicas que se encuentren en listas restrictivas y de control o  en procesos administrativos o judiciales asociados  al lavado de activos, financiación del terrorismo o delitos conexos con los mismos.(SARLAFT)</t>
  </si>
  <si>
    <t xml:space="preserve">Probabilidad de actos de corrupción por un beneficio particular por acción, omisión, uso indebido de una posición o poder </t>
  </si>
  <si>
    <t xml:space="preserve">Probabilidad de falta de claridad o transparencia en la gestión publica que genere el favorecimiento particular </t>
  </si>
  <si>
    <t>Posibilidad de Sobrecostos en adquisición de bienes o suministros</t>
  </si>
  <si>
    <t>Posibilidad de Solicitar dádivas o acceder a soborno</t>
  </si>
  <si>
    <t>Posibilidad de Recibir Sobornos por aceptación de Glosa a favor de las entidades Responsables de Pago</t>
  </si>
  <si>
    <t>Posibilidad de Favorecimiento por la  aceptación de mercancías que no cumplan lo establecido contractualmente.</t>
  </si>
  <si>
    <t>Posibilidad de No Recepcionar las quejas de los usuarios o no dar respuesta a las mismas.</t>
  </si>
  <si>
    <t>Posibilidad de Uso indebido de la información.</t>
  </si>
  <si>
    <t>Posibilidad de Ocultamiento de información a Entes de Control, Páginas estatales y/o terceros</t>
  </si>
  <si>
    <t>Posibilidad de Retención o demora injustificada de Documentos para beneficiar a terceros.</t>
  </si>
  <si>
    <t xml:space="preserve">Posibilidad de manipular el diagnostico de un paciente </t>
  </si>
  <si>
    <t>Posibilidad de Violación de la confidencialidad de la historia clínica</t>
  </si>
  <si>
    <t xml:space="preserve">Consecuencia </t>
  </si>
  <si>
    <t xml:space="preserve">Sanciones disciplinarias, fiscales </t>
  </si>
  <si>
    <t xml:space="preserve">Sanciones entes de control
Apertura de procesos disciplinarios 
Hallazgos entes de control </t>
  </si>
  <si>
    <t xml:space="preserve">Sanciones, multas por acciones por fuera de la normatividad vigente </t>
  </si>
  <si>
    <t xml:space="preserve">Sanciones entes de control
Apertura de procesos disciplinarios 
Perdida de imagen institucional </t>
  </si>
  <si>
    <t xml:space="preserve">Sanciones entes de control 
Sanciones de tipo legal y pecuniario </t>
  </si>
  <si>
    <t xml:space="preserve">Sanciones entes de control 
Sanciones de tipo legal y pecuniario 
Perdidas financieras </t>
  </si>
  <si>
    <t xml:space="preserve">Sanciones entes de control 
Sanciones de tipo legal y pecuniario 
Perdidas financieras 
Apertura de procesos disciplinarios </t>
  </si>
  <si>
    <t xml:space="preserve">Apertura de procesos disciplinarios y sancionatorios
Perdida de imagen institucional </t>
  </si>
  <si>
    <t xml:space="preserve">Hallazgos administrativos , fiscales y penales 
Multas y sanciones 
</t>
  </si>
  <si>
    <t xml:space="preserve">Perdidas financieras
Hallazgos entes de control
Apertura de procesos disciplinarios 
</t>
  </si>
  <si>
    <t>Posibilidad de Utilización indebida y sustracción de la información física  por parte del personal de la entidad.</t>
  </si>
  <si>
    <t xml:space="preserve">Auditorias internas </t>
  </si>
  <si>
    <t xml:space="preserve">Aplicación del SARLAF </t>
  </si>
  <si>
    <t xml:space="preserve">Posibilidad de No facturación de servicios prestados por intereses particulares y no cobro de copagos. </t>
  </si>
  <si>
    <t xml:space="preserve">* Manual de funciones y competencias laborales.
* Seguimiento periódico a la planeación institucional.
* Mantenimiento del Sistema de Gestión de Calidad y Control Interno.
* Estatuto y Manual de Contratación.
* Seguimiento por parte de control interno a la contratación.
</t>
  </si>
  <si>
    <t>* Seguimiento de la aplicabilidad del Estatuto y Manual de contratación.                                                                                                                                                                                                                         * Socialización del Estatuto y del Manual de contratación.                                                                                                                                                                                                                                                          * Seguimiento a la contratación mediante  auditorías independientes de Control Interno.                                                                                                                                                                                       * Verificación documental.</t>
  </si>
  <si>
    <t>Programa anual de auditorías.                                                                                                                                                                                                                                                                                                           * Coordinador de Auditorias.                                                                                                                                                                                                                                                                                                                     * Equipos de Auditoria.                                                                                                                                                                                                                                                                                                                                 * Listas de Verificación.                                                                                                                                                                                                                                                                                                                               * Manual de procedimientos.                                                                                                                                                                                                                                                                                                                    * Revisión por la dirección.                                                                                                                                                                                                                                                                                                                                                            * Auditorías externas al proceso de auditoría interna.</t>
  </si>
  <si>
    <t>Auditorías internas y externas, cruces y conciliación de información.                                                                                                                                                                                                                Conciliación bancaria y verificación del saldo al cierre de cada periodo.                                                                                                                                                                                                                     Sistema de Información financiero HOSVITAL.                                                                                                                                                                                                                                                                     Informes de gestión Tableros de comando.                                                                                                                                                                                                                                                                                         Cámaras de seguridad.</t>
  </si>
  <si>
    <t>Políticas de Colombia compra eficiente. Plan anual de adquisiciones. Manual de procedimientos. Establecimiento de un numero de cotizaciones para compras o contratación. Referenciación de precios del mercado.</t>
  </si>
  <si>
    <t xml:space="preserve">Gerencia, subgerencias y lideres de proceso </t>
  </si>
  <si>
    <t>Control Interno-Mejora Continua</t>
  </si>
  <si>
    <t xml:space="preserve">Subgerencias y Gerencia </t>
  </si>
  <si>
    <t xml:space="preserve">Auditoria de Glosas </t>
  </si>
  <si>
    <t xml:space="preserve">Subgerencias y lideres de proceso </t>
  </si>
  <si>
    <t xml:space="preserve">Seguimiento </t>
  </si>
  <si>
    <t>I seguimiento</t>
  </si>
  <si>
    <t xml:space="preserve">II seguimiento </t>
  </si>
  <si>
    <t xml:space="preserve">III seguimiento </t>
  </si>
  <si>
    <t xml:space="preserve"> Identificar los riesgos de corrupción inherentes al desarrollo de los procesos de la entidad Hospital La Buena Esperanza de Yumbo.</t>
  </si>
  <si>
    <t xml:space="preserve">Desconocimiento del Manual de Funciones.
Desconocimiento del Manual de Contratación </t>
  </si>
  <si>
    <t xml:space="preserve">Desconocimiento y no aplicación de la Política de Integridad
Ofrecimiento de dadivas </t>
  </si>
  <si>
    <t xml:space="preserve">Ofrecimiento de dadivas por parte de terceros
No aplicación de la Política de integridad
Interpretación herrada de las normas en beneficio particular o de un tercero  </t>
  </si>
  <si>
    <t xml:space="preserve">Desconocimiento de normas y procedimientos
Ofrecimiento de dadivas 
Conductas inapropiadas por parte de los funcionarios </t>
  </si>
  <si>
    <t xml:space="preserve">No aplicación del Manual SARLAFT en lo relacionado con la verificación de agentes en listados restrictivos </t>
  </si>
  <si>
    <t xml:space="preserve">Desconocimiento de normas y procedimientos
Conductas inapropiadas por parte de los funcionarios </t>
  </si>
  <si>
    <t xml:space="preserve">Desconocimiento de normas y procedimientos en lo relacionado con la atencion al usuario 
Conductas inapropiadas por parte de los funcionarios </t>
  </si>
  <si>
    <t xml:space="preserve">Desconocimiento de normas y procedimientos
Conductas inapropiadas por parte de los funcionarios </t>
  </si>
  <si>
    <t xml:space="preserve">No aplicación del código de integridad 
Conductas inapropiadas por parte de los funcionarios
Desconocimiento del procedimiento </t>
  </si>
  <si>
    <t xml:space="preserve">Ofrecimiento de dadivas por parte de terceros
Conductas inapropiadas por parte de los funcionarios
No aplicación de la Política de integridad
</t>
  </si>
  <si>
    <t xml:space="preserve">Ofrecimiento de dadivas por parte de terceros
No aplicación de la Política de integridad
</t>
  </si>
  <si>
    <t>Ejecución y Administración de procesos</t>
  </si>
  <si>
    <t xml:space="preserve">Asesor jurídico </t>
  </si>
  <si>
    <t xml:space="preserve">Supervisión y seguimiento de los procesos judiciales de la entidad en los diferentes comités relacionados con la gestión. </t>
  </si>
  <si>
    <t xml:space="preserve">Control y seguimiento de los términos procesales
Tableros de control de los términos procesales </t>
  </si>
  <si>
    <t xml:space="preserve">Apertura de proceso disciplinarios 
</t>
  </si>
  <si>
    <t xml:space="preserve">Procedimiento de gestión de la información </t>
  </si>
  <si>
    <t>Líder de Gestión Gestion Documental</t>
  </si>
  <si>
    <t xml:space="preserve">Manual de contratación 
Auditorias internas </t>
  </si>
  <si>
    <t xml:space="preserve">Apertura de proceso disciplinarios 
Perdida de imagen institucional 
Sanciones de tipo legal y pecuniario </t>
  </si>
  <si>
    <t xml:space="preserve">Supervisión de contratos 
Comité de compras </t>
  </si>
  <si>
    <t xml:space="preserve">Solicitud de informes a oficina de glosas, verificando los % de recuperación </t>
  </si>
  <si>
    <t xml:space="preserve">Comité de compras
Procedimiento de recursos físicos
Actas de seguimiento </t>
  </si>
  <si>
    <t xml:space="preserve">Almacén </t>
  </si>
  <si>
    <t xml:space="preserve">Apertura de proceso disciplinarios 
Detrimento patrimonial </t>
  </si>
  <si>
    <t>Procedimiento de gestión de la información 
Informe mensual de seguimiento de PQRSF</t>
  </si>
  <si>
    <t>Ventanilla única-SIAU</t>
  </si>
  <si>
    <t>Procedimiento de gestión de la información</t>
  </si>
  <si>
    <t xml:space="preserve">Subgerencia Científica, Administrativa y de Calidad y lideres de proceso   </t>
  </si>
  <si>
    <t xml:space="preserve">Subgerencia Científica, Administrativa y de Calidad  </t>
  </si>
  <si>
    <t>Procedimiento de facturación efectiva
Previsado de cuentas</t>
  </si>
  <si>
    <t xml:space="preserve">Subgerencia Administrativa </t>
  </si>
  <si>
    <t xml:space="preserve">Apertura de procesos disciplinarios 
Afectación de la imagen institucional </t>
  </si>
  <si>
    <t xml:space="preserve">Comité de historias clínicas
Auditoria de historias clínicas </t>
  </si>
  <si>
    <t xml:space="preserve">Subgerencia Científica </t>
  </si>
  <si>
    <t xml:space="preserve">Apertura de procesos disciplinarios 
Afectación de la imagen institucional 
Detrimento </t>
  </si>
  <si>
    <t xml:space="preserve">Formato Mapa Riesgos de Corrupción  Hospital La Buena Esperanza de Yumbo </t>
  </si>
  <si>
    <t xml:space="preserve">Gestion Gerencial, Control y Evaluación, Gestion Misional y Gestion de Apoyo </t>
  </si>
  <si>
    <t xml:space="preserve">Desconocimiento del Manual de Funciones y de la normatividad y los lineamientos y políticas institucionales </t>
  </si>
  <si>
    <t xml:space="preserve">Juridico </t>
  </si>
  <si>
    <t xml:space="preserve">Subgerencia de : Calidad, Cientifica y Administrativa </t>
  </si>
  <si>
    <t>Leve</t>
  </si>
  <si>
    <t>EXTREMO</t>
  </si>
  <si>
    <t>ALTO</t>
  </si>
  <si>
    <t>MODERADO</t>
  </si>
  <si>
    <t>BAJO</t>
  </si>
  <si>
    <t>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</si>
</sst>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7">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sz val="18"/>
      <color theme="1"/>
      <name val="Arial Narrow"/>
      <family val="2"/>
    </font>
    <font>
      <b/>
      <sz val="18"/>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GothamBook"/>
      <family val="3"/>
    </font>
    <font>
      <sz val="12"/>
      <color theme="1"/>
      <name val="GothamBook"/>
      <family val="3"/>
    </font>
    <font>
      <sz val="11"/>
      <color theme="1"/>
      <name val="Century Gothic"/>
      <family val="2"/>
    </font>
    <font>
      <sz val="11"/>
      <name val="Century Gothic"/>
      <family val="2"/>
    </font>
    <font>
      <b/>
      <sz val="11"/>
      <color theme="1"/>
      <name val="Century Gothic"/>
      <family val="2"/>
    </font>
    <font>
      <b/>
      <sz val="11"/>
      <color theme="1"/>
      <name val="Calibri"/>
      <family val="2"/>
      <scheme val="minor"/>
    </font>
    <font>
      <b/>
      <sz val="22"/>
      <color theme="1"/>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9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4659260841701"/>
      </left>
      <right style="thin">
        <color indexed="64"/>
      </right>
      <top style="dashed">
        <color theme="9" tint="-0.24994659260841701"/>
      </top>
      <bottom style="dashed">
        <color theme="9" tint="-0.24994659260841701"/>
      </bottom>
      <diagonal/>
    </border>
    <border>
      <left style="dashed">
        <color theme="9" tint="-0.24994659260841701"/>
      </left>
      <right style="dashed">
        <color theme="9" tint="-0.24994659260841701"/>
      </right>
      <top style="dashed">
        <color theme="9" tint="-0.24994659260841701"/>
      </top>
      <bottom style="thin">
        <color indexed="64"/>
      </bottom>
      <diagonal/>
    </border>
    <border>
      <left style="dashed">
        <color theme="9" tint="-0.24994659260841701"/>
      </left>
      <right style="thin">
        <color indexed="64"/>
      </right>
      <top style="dashed">
        <color theme="9" tint="-0.24994659260841701"/>
      </top>
      <bottom style="thin">
        <color indexed="64"/>
      </bottom>
      <diagonal/>
    </border>
    <border>
      <left style="medium">
        <color theme="1"/>
      </left>
      <right style="medium">
        <color theme="1"/>
      </right>
      <top style="medium">
        <color theme="1"/>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style="medium">
        <color theme="1"/>
      </right>
      <top style="medium">
        <color theme="1"/>
      </top>
      <bottom style="medium">
        <color theme="0"/>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s>
  <cellStyleXfs count="5">
    <xf numFmtId="0" fontId="0" fillId="0" borderId="0"/>
    <xf numFmtId="9" fontId="12" fillId="0" borderId="0" applyFont="0" applyFill="0" applyBorder="0" applyAlignment="0" applyProtection="0"/>
    <xf numFmtId="0" fontId="39" fillId="0" borderId="0"/>
    <xf numFmtId="0" fontId="40" fillId="0" borderId="0"/>
    <xf numFmtId="0" fontId="4" fillId="0" borderId="0"/>
  </cellStyleXfs>
  <cellXfs count="392">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0" borderId="11" xfId="0" applyFont="1" applyBorder="1" applyAlignment="1">
      <alignment horizontal="justify" vertical="center" wrapText="1" readingOrder="1"/>
    </xf>
    <xf numFmtId="9" fontId="8" fillId="0" borderId="11"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0" fillId="0" borderId="0" xfId="0" applyFont="1" applyAlignment="1">
      <alignment vertical="center"/>
    </xf>
    <xf numFmtId="0" fontId="21" fillId="0" borderId="0" xfId="0" applyFont="1"/>
    <xf numFmtId="0" fontId="19" fillId="0" borderId="0" xfId="0" applyFont="1"/>
    <xf numFmtId="0" fontId="0" fillId="0" borderId="0" xfId="0" pivotButton="1"/>
    <xf numFmtId="0" fontId="10" fillId="0" borderId="0" xfId="0" applyFont="1" applyAlignment="1">
      <alignment horizontal="justify" vertical="center" wrapText="1" readingOrder="1"/>
    </xf>
    <xf numFmtId="0" fontId="22" fillId="0" borderId="0" xfId="0" applyFont="1"/>
    <xf numFmtId="0" fontId="24" fillId="6" borderId="0" xfId="0" applyFont="1" applyFill="1" applyAlignment="1">
      <alignment horizontal="center" vertical="center" wrapText="1" readingOrder="1"/>
    </xf>
    <xf numFmtId="0" fontId="25" fillId="0" borderId="11" xfId="0" applyFont="1" applyBorder="1" applyAlignment="1">
      <alignment horizontal="justify" vertical="center" wrapText="1" readingOrder="1"/>
    </xf>
    <xf numFmtId="0" fontId="25" fillId="0" borderId="1" xfId="0" applyFont="1" applyBorder="1" applyAlignment="1">
      <alignment horizontal="justify" vertical="center" wrapText="1" readingOrder="1"/>
    </xf>
    <xf numFmtId="0" fontId="25" fillId="5" borderId="11" xfId="0" applyFont="1" applyFill="1" applyBorder="1" applyAlignment="1">
      <alignment horizontal="center" vertical="center" wrapText="1" readingOrder="1"/>
    </xf>
    <xf numFmtId="0" fontId="25" fillId="7" borderId="1" xfId="0" applyFont="1" applyFill="1" applyBorder="1" applyAlignment="1">
      <alignment horizontal="center" vertical="center" wrapText="1" readingOrder="1"/>
    </xf>
    <xf numFmtId="0" fontId="25" fillId="4" borderId="1" xfId="0" applyFont="1" applyFill="1" applyBorder="1" applyAlignment="1">
      <alignment horizontal="center" vertical="center" wrapText="1" readingOrder="1"/>
    </xf>
    <xf numFmtId="0" fontId="25" fillId="8" borderId="1" xfId="0" applyFont="1" applyFill="1" applyBorder="1" applyAlignment="1">
      <alignment horizontal="center" vertical="center" wrapText="1" readingOrder="1"/>
    </xf>
    <xf numFmtId="0" fontId="26" fillId="9" borderId="1" xfId="0" applyFont="1" applyFill="1" applyBorder="1" applyAlignment="1">
      <alignment horizontal="center" vertical="center" wrapText="1" readingOrder="1"/>
    </xf>
    <xf numFmtId="0" fontId="25" fillId="0" borderId="11" xfId="0" applyFont="1" applyBorder="1" applyAlignment="1">
      <alignment horizontal="center" vertical="center" wrapText="1" readingOrder="1"/>
    </xf>
    <xf numFmtId="0" fontId="25" fillId="0" borderId="1" xfId="0" applyFont="1" applyBorder="1" applyAlignment="1">
      <alignment horizontal="center" vertical="center" wrapText="1" readingOrder="1"/>
    </xf>
    <xf numFmtId="0" fontId="16" fillId="11" borderId="12" xfId="0" applyFont="1" applyFill="1" applyBorder="1" applyAlignment="1" applyProtection="1">
      <alignment horizontal="center" vertical="center" wrapText="1" readingOrder="1"/>
      <protection hidden="1"/>
    </xf>
    <xf numFmtId="0" fontId="16" fillId="11" borderId="19" xfId="0" applyFont="1" applyFill="1" applyBorder="1" applyAlignment="1" applyProtection="1">
      <alignment horizontal="center" vertical="center" wrapText="1" readingOrder="1"/>
      <protection hidden="1"/>
    </xf>
    <xf numFmtId="0" fontId="16" fillId="11" borderId="13" xfId="0" applyFont="1" applyFill="1" applyBorder="1" applyAlignment="1" applyProtection="1">
      <alignment horizontal="center" vertical="center" wrapText="1" readingOrder="1"/>
      <protection hidden="1"/>
    </xf>
    <xf numFmtId="0" fontId="16" fillId="11" borderId="14" xfId="0" applyFont="1" applyFill="1" applyBorder="1" applyAlignment="1" applyProtection="1">
      <alignment horizontal="center" vertical="center" wrapText="1" readingOrder="1"/>
      <protection hidden="1"/>
    </xf>
    <xf numFmtId="0" fontId="16" fillId="11" borderId="15" xfId="0" applyFont="1" applyFill="1" applyBorder="1" applyAlignment="1" applyProtection="1">
      <alignment horizontal="center" vertical="center" wrapText="1" readingOrder="1"/>
      <protection hidden="1"/>
    </xf>
    <xf numFmtId="0" fontId="16" fillId="11" borderId="16" xfId="0" applyFont="1" applyFill="1" applyBorder="1" applyAlignment="1" applyProtection="1">
      <alignment horizontal="center" vertical="center" wrapText="1" readingOrder="1"/>
      <protection hidden="1"/>
    </xf>
    <xf numFmtId="0" fontId="16" fillId="11" borderId="18" xfId="0" applyFont="1" applyFill="1" applyBorder="1" applyAlignment="1" applyProtection="1">
      <alignment horizontal="center" vertical="center" wrapText="1" readingOrder="1"/>
      <protection hidden="1"/>
    </xf>
    <xf numFmtId="0" fontId="16" fillId="11" borderId="17" xfId="0" applyFont="1" applyFill="1" applyBorder="1" applyAlignment="1" applyProtection="1">
      <alignment horizontal="center" vertical="center" wrapText="1" readingOrder="1"/>
      <protection hidden="1"/>
    </xf>
    <xf numFmtId="0" fontId="0" fillId="3" borderId="0" xfId="0" applyFill="1"/>
    <xf numFmtId="0" fontId="41" fillId="3" borderId="49" xfId="2" applyFont="1" applyFill="1" applyBorder="1"/>
    <xf numFmtId="0" fontId="41" fillId="3" borderId="50" xfId="2" applyFont="1" applyFill="1" applyBorder="1"/>
    <xf numFmtId="0" fontId="41" fillId="3" borderId="51" xfId="2" applyFont="1" applyFill="1" applyBorder="1"/>
    <xf numFmtId="0" fontId="14" fillId="3" borderId="0" xfId="0" applyFont="1" applyFill="1" applyAlignment="1">
      <alignment vertical="center"/>
    </xf>
    <xf numFmtId="0" fontId="4" fillId="3" borderId="0" xfId="0" applyFont="1" applyFill="1"/>
    <xf numFmtId="0" fontId="28" fillId="3" borderId="0" xfId="0" applyFont="1" applyFill="1"/>
    <xf numFmtId="0" fontId="29" fillId="3" borderId="32" xfId="0" applyFont="1" applyFill="1" applyBorder="1" applyAlignment="1">
      <alignment horizontal="center" vertical="center" wrapText="1" readingOrder="1"/>
    </xf>
    <xf numFmtId="0" fontId="30" fillId="3" borderId="32" xfId="0" applyFont="1" applyFill="1" applyBorder="1" applyAlignment="1">
      <alignment horizontal="justify" vertical="center" wrapText="1" readingOrder="1"/>
    </xf>
    <xf numFmtId="9" fontId="29" fillId="3" borderId="41" xfId="0" applyNumberFormat="1"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30" fillId="3" borderId="31" xfId="0" applyFont="1" applyFill="1" applyBorder="1" applyAlignment="1">
      <alignment horizontal="justify" vertical="center" wrapText="1" readingOrder="1"/>
    </xf>
    <xf numFmtId="9" fontId="29" fillId="3" borderId="36" xfId="0" applyNumberFormat="1" applyFont="1" applyFill="1" applyBorder="1" applyAlignment="1">
      <alignment horizontal="center" vertical="center" wrapText="1" readingOrder="1"/>
    </xf>
    <xf numFmtId="0" fontId="30" fillId="3" borderId="36"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xf numFmtId="0" fontId="30" fillId="3" borderId="38" xfId="0" applyFont="1" applyFill="1" applyBorder="1" applyAlignment="1">
      <alignment horizontal="justify" vertical="center" wrapText="1" readingOrder="1"/>
    </xf>
    <xf numFmtId="0" fontId="30" fillId="3" borderId="39" xfId="0" applyFont="1" applyFill="1" applyBorder="1" applyAlignment="1">
      <alignment horizontal="center" vertical="center" wrapText="1" readingOrder="1"/>
    </xf>
    <xf numFmtId="0" fontId="38" fillId="3" borderId="0" xfId="0" applyFont="1" applyFill="1"/>
    <xf numFmtId="0" fontId="29" fillId="15" borderId="43" xfId="0" applyFont="1" applyFill="1" applyBorder="1" applyAlignment="1">
      <alignment horizontal="center" vertical="center" wrapText="1" readingOrder="1"/>
    </xf>
    <xf numFmtId="0" fontId="29" fillId="15" borderId="44" xfId="0" applyFont="1" applyFill="1" applyBorder="1" applyAlignment="1">
      <alignment horizontal="center" vertical="center" wrapText="1" readingOrder="1"/>
    </xf>
    <xf numFmtId="0" fontId="11" fillId="3" borderId="0" xfId="0" applyFont="1" applyFill="1"/>
    <xf numFmtId="0" fontId="23"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1" fillId="3" borderId="14" xfId="2" applyFont="1" applyFill="1" applyBorder="1"/>
    <xf numFmtId="0" fontId="46" fillId="3" borderId="0" xfId="0" applyFont="1" applyFill="1" applyAlignment="1">
      <alignment horizontal="left" vertical="center" wrapText="1"/>
    </xf>
    <xf numFmtId="0" fontId="47" fillId="3" borderId="0" xfId="0" applyFont="1" applyFill="1" applyAlignment="1">
      <alignment horizontal="left" vertical="top" wrapText="1"/>
    </xf>
    <xf numFmtId="0" fontId="41" fillId="3" borderId="0" xfId="2" applyFont="1" applyFill="1"/>
    <xf numFmtId="0" fontId="41" fillId="3" borderId="15" xfId="2" applyFont="1" applyFill="1" applyBorder="1"/>
    <xf numFmtId="0" fontId="41" fillId="3" borderId="16" xfId="2" applyFont="1" applyFill="1" applyBorder="1"/>
    <xf numFmtId="0" fontId="41" fillId="3" borderId="18" xfId="2" applyFont="1" applyFill="1" applyBorder="1"/>
    <xf numFmtId="0" fontId="41" fillId="3" borderId="17" xfId="2" applyFont="1" applyFill="1" applyBorder="1"/>
    <xf numFmtId="0" fontId="45" fillId="3" borderId="0" xfId="2" applyFont="1" applyFill="1" applyAlignment="1">
      <alignment horizontal="left" vertical="center" wrapText="1"/>
    </xf>
    <xf numFmtId="0" fontId="41" fillId="3" borderId="0" xfId="2" applyFont="1" applyFill="1" applyAlignment="1">
      <alignment horizontal="left" vertical="center" wrapText="1"/>
    </xf>
    <xf numFmtId="0" fontId="41" fillId="3" borderId="0" xfId="2" quotePrefix="1" applyFont="1" applyFill="1" applyAlignment="1">
      <alignment horizontal="left" vertical="center" wrapText="1"/>
    </xf>
    <xf numFmtId="0" fontId="43" fillId="3" borderId="14" xfId="2" quotePrefix="1" applyFont="1" applyFill="1" applyBorder="1" applyAlignment="1">
      <alignment horizontal="left" vertical="top" wrapText="1"/>
    </xf>
    <xf numFmtId="0" fontId="44" fillId="3" borderId="0" xfId="2" quotePrefix="1" applyFont="1" applyFill="1" applyAlignment="1">
      <alignment horizontal="left" vertical="top" wrapText="1"/>
    </xf>
    <xf numFmtId="0" fontId="44" fillId="3" borderId="15" xfId="2" quotePrefix="1" applyFont="1" applyFill="1" applyBorder="1" applyAlignment="1">
      <alignment horizontal="left" vertical="top" wrapText="1"/>
    </xf>
    <xf numFmtId="0" fontId="51" fillId="3" borderId="0" xfId="0" applyFont="1" applyFill="1"/>
    <xf numFmtId="0" fontId="51" fillId="0" borderId="0" xfId="0" applyFont="1"/>
    <xf numFmtId="0" fontId="50" fillId="3" borderId="0" xfId="0" applyFont="1" applyFill="1" applyAlignment="1">
      <alignment horizontal="center" vertical="center"/>
    </xf>
    <xf numFmtId="0" fontId="50" fillId="2" borderId="0" xfId="0" applyFont="1" applyFill="1" applyAlignment="1">
      <alignment horizontal="center" vertical="center"/>
    </xf>
    <xf numFmtId="0" fontId="51" fillId="3" borderId="0" xfId="0" applyFont="1" applyFill="1" applyAlignment="1">
      <alignment vertical="center"/>
    </xf>
    <xf numFmtId="0" fontId="51" fillId="0" borderId="0" xfId="0" applyFont="1" applyAlignment="1">
      <alignment vertical="center"/>
    </xf>
    <xf numFmtId="0" fontId="51" fillId="0" borderId="0" xfId="0" applyFont="1" applyAlignment="1">
      <alignment horizontal="center" vertical="center"/>
    </xf>
    <xf numFmtId="0" fontId="51" fillId="0" borderId="0" xfId="0" applyFont="1" applyAlignment="1">
      <alignment horizontal="center"/>
    </xf>
    <xf numFmtId="0" fontId="52" fillId="3" borderId="0" xfId="0" applyFont="1" applyFill="1"/>
    <xf numFmtId="0" fontId="52" fillId="3" borderId="0" xfId="0" applyFont="1" applyFill="1" applyAlignment="1">
      <alignment horizontal="center" vertical="center"/>
    </xf>
    <xf numFmtId="0" fontId="52" fillId="3" borderId="0" xfId="0" applyFont="1" applyFill="1" applyAlignment="1">
      <alignment horizontal="left" vertical="center"/>
    </xf>
    <xf numFmtId="0" fontId="52" fillId="3" borderId="0" xfId="0" applyFont="1" applyFill="1" applyAlignment="1">
      <alignment horizontal="center"/>
    </xf>
    <xf numFmtId="0" fontId="52" fillId="2" borderId="2" xfId="0" applyFont="1" applyFill="1" applyBorder="1"/>
    <xf numFmtId="0" fontId="54" fillId="2" borderId="8" xfId="0" applyFont="1" applyFill="1" applyBorder="1" applyAlignment="1">
      <alignment horizontal="center" vertical="center" textRotation="90"/>
    </xf>
    <xf numFmtId="0" fontId="54" fillId="2" borderId="2" xfId="0" applyFont="1" applyFill="1" applyBorder="1" applyAlignment="1">
      <alignment horizontal="center" vertical="center"/>
    </xf>
    <xf numFmtId="0" fontId="52" fillId="0" borderId="2" xfId="0" applyFont="1" applyBorder="1" applyAlignment="1">
      <alignment vertical="top"/>
    </xf>
    <xf numFmtId="0" fontId="52" fillId="0" borderId="2" xfId="0" applyFont="1" applyBorder="1" applyAlignment="1" applyProtection="1">
      <alignment vertical="center" wrapText="1"/>
      <protection locked="0"/>
    </xf>
    <xf numFmtId="0" fontId="52" fillId="0" borderId="2" xfId="0" applyFont="1" applyBorder="1" applyAlignment="1" applyProtection="1">
      <alignment vertical="top" wrapText="1"/>
      <protection locked="0"/>
    </xf>
    <xf numFmtId="0" fontId="53" fillId="0" borderId="2" xfId="0" applyFont="1" applyBorder="1" applyAlignment="1" applyProtection="1">
      <alignment vertical="top" wrapText="1"/>
      <protection locked="0"/>
    </xf>
    <xf numFmtId="0" fontId="52" fillId="0" borderId="2" xfId="0" applyFont="1" applyBorder="1" applyAlignment="1" applyProtection="1">
      <alignment horizontal="center" vertical="center"/>
      <protection locked="0"/>
    </xf>
    <xf numFmtId="0" fontId="54" fillId="0" borderId="4" xfId="0" applyFont="1" applyBorder="1" applyAlignment="1" applyProtection="1">
      <alignment horizontal="center" vertical="center" wrapText="1"/>
      <protection hidden="1"/>
    </xf>
    <xf numFmtId="9" fontId="52" fillId="0" borderId="4" xfId="0" applyNumberFormat="1" applyFont="1" applyBorder="1" applyAlignment="1" applyProtection="1">
      <alignment horizontal="center" vertical="center" wrapText="1"/>
      <protection hidden="1"/>
    </xf>
    <xf numFmtId="9" fontId="52" fillId="0" borderId="4" xfId="0" applyNumberFormat="1" applyFont="1" applyBorder="1" applyAlignment="1" applyProtection="1">
      <alignment horizontal="center" vertical="center" wrapText="1"/>
      <protection locked="0"/>
    </xf>
    <xf numFmtId="9" fontId="52" fillId="0" borderId="4" xfId="0" applyNumberFormat="1" applyFont="1" applyBorder="1" applyAlignment="1" applyProtection="1">
      <alignment vertical="center" wrapText="1"/>
      <protection hidden="1"/>
    </xf>
    <xf numFmtId="0" fontId="54" fillId="0" borderId="4" xfId="0" applyFont="1" applyBorder="1" applyAlignment="1" applyProtection="1">
      <alignment horizontal="center" vertical="center"/>
      <protection hidden="1"/>
    </xf>
    <xf numFmtId="0" fontId="52" fillId="0" borderId="2" xfId="0" applyFont="1" applyBorder="1" applyAlignment="1">
      <alignment horizontal="center" vertical="center"/>
    </xf>
    <xf numFmtId="0" fontId="52" fillId="0" borderId="2" xfId="0" applyFont="1" applyBorder="1" applyAlignment="1" applyProtection="1">
      <alignment horizontal="justify" vertical="center" wrapText="1"/>
      <protection locked="0"/>
    </xf>
    <xf numFmtId="0" fontId="52" fillId="0" borderId="5" xfId="0" applyFont="1" applyBorder="1" applyAlignment="1" applyProtection="1">
      <alignment horizontal="center" vertical="center"/>
      <protection hidden="1"/>
    </xf>
    <xf numFmtId="9" fontId="52" fillId="0" borderId="5" xfId="0" applyNumberFormat="1" applyFont="1" applyBorder="1" applyAlignment="1" applyProtection="1">
      <alignment horizontal="center" vertical="center"/>
      <protection hidden="1"/>
    </xf>
    <xf numFmtId="164" fontId="52" fillId="0" borderId="2" xfId="1" applyNumberFormat="1" applyFont="1" applyBorder="1" applyAlignment="1">
      <alignment horizontal="center" vertical="top"/>
    </xf>
    <xf numFmtId="0" fontId="54" fillId="0" borderId="2" xfId="0" applyFont="1" applyBorder="1" applyAlignment="1" applyProtection="1">
      <alignment horizontal="center" vertical="top" textRotation="90" wrapText="1"/>
      <protection hidden="1"/>
    </xf>
    <xf numFmtId="9" fontId="52" fillId="0" borderId="4" xfId="0" applyNumberFormat="1" applyFont="1" applyBorder="1" applyAlignment="1" applyProtection="1">
      <alignment horizontal="center" vertical="center"/>
      <protection hidden="1"/>
    </xf>
    <xf numFmtId="0" fontId="54" fillId="0" borderId="2" xfId="0" applyFont="1" applyBorder="1" applyAlignment="1" applyProtection="1">
      <alignment horizontal="center" vertical="top" textRotation="90"/>
      <protection hidden="1"/>
    </xf>
    <xf numFmtId="0" fontId="52" fillId="0" borderId="2" xfId="0" applyFont="1" applyBorder="1" applyAlignment="1" applyProtection="1">
      <alignment horizontal="center" vertical="top" wrapText="1"/>
      <protection locked="0"/>
    </xf>
    <xf numFmtId="14" fontId="52" fillId="0" borderId="2" xfId="0" applyNumberFormat="1" applyFont="1" applyBorder="1" applyAlignment="1" applyProtection="1">
      <alignment horizontal="center" vertical="top"/>
      <protection locked="0"/>
    </xf>
    <xf numFmtId="0" fontId="52" fillId="3" borderId="2" xfId="0" applyFont="1" applyFill="1" applyBorder="1" applyAlignment="1">
      <alignment vertical="center"/>
    </xf>
    <xf numFmtId="9" fontId="52" fillId="0" borderId="8" xfId="0" applyNumberFormat="1" applyFont="1" applyBorder="1" applyAlignment="1" applyProtection="1">
      <alignment horizontal="center" vertical="center" wrapText="1"/>
      <protection locked="0"/>
    </xf>
    <xf numFmtId="0" fontId="52" fillId="0" borderId="2" xfId="0" applyFont="1" applyBorder="1" applyAlignment="1" applyProtection="1">
      <alignment horizontal="left" vertical="center" wrapText="1"/>
      <protection locked="0"/>
    </xf>
    <xf numFmtId="0" fontId="52" fillId="0" borderId="2" xfId="0" applyFont="1" applyBorder="1" applyAlignment="1" applyProtection="1">
      <alignment horizontal="center" vertical="center"/>
      <protection hidden="1"/>
    </xf>
    <xf numFmtId="0" fontId="52" fillId="0" borderId="2" xfId="0" applyFont="1" applyBorder="1" applyAlignment="1" applyProtection="1">
      <alignment horizontal="center" vertical="top" textRotation="90"/>
      <protection locked="0"/>
    </xf>
    <xf numFmtId="9" fontId="52" fillId="0" borderId="2" xfId="0" applyNumberFormat="1" applyFont="1" applyBorder="1" applyAlignment="1" applyProtection="1">
      <alignment horizontal="center" vertical="center"/>
      <protection hidden="1"/>
    </xf>
    <xf numFmtId="0" fontId="52" fillId="3" borderId="2" xfId="0" applyFont="1" applyFill="1" applyBorder="1"/>
    <xf numFmtId="0" fontId="52" fillId="3" borderId="73" xfId="0" applyFont="1" applyFill="1" applyBorder="1"/>
    <xf numFmtId="0" fontId="52" fillId="0" borderId="2" xfId="0" applyFont="1" applyBorder="1" applyAlignment="1" applyProtection="1">
      <alignment horizontal="center" vertical="center" wrapText="1"/>
      <protection locked="0"/>
    </xf>
    <xf numFmtId="0" fontId="53" fillId="0" borderId="2" xfId="0" applyFont="1" applyBorder="1" applyAlignment="1" applyProtection="1">
      <alignment vertical="center" wrapText="1"/>
      <protection locked="0"/>
    </xf>
    <xf numFmtId="9" fontId="52" fillId="0" borderId="5" xfId="0" applyNumberFormat="1" applyFont="1" applyBorder="1" applyAlignment="1" applyProtection="1">
      <alignment horizontal="center" vertical="center" wrapText="1"/>
      <protection locked="0"/>
    </xf>
    <xf numFmtId="9" fontId="52" fillId="0" borderId="4" xfId="0" applyNumberFormat="1" applyFont="1" applyBorder="1" applyAlignment="1" applyProtection="1">
      <alignment vertical="top" wrapText="1"/>
      <protection hidden="1"/>
    </xf>
    <xf numFmtId="0" fontId="52" fillId="0" borderId="2" xfId="0" applyFont="1" applyBorder="1" applyAlignment="1" applyProtection="1">
      <alignment horizontal="justify" vertical="top" wrapText="1"/>
      <protection locked="0"/>
    </xf>
    <xf numFmtId="0" fontId="54" fillId="0" borderId="2" xfId="0" applyFont="1" applyBorder="1" applyAlignment="1" applyProtection="1">
      <alignment horizontal="center" vertical="center" wrapText="1"/>
      <protection hidden="1"/>
    </xf>
    <xf numFmtId="9" fontId="52" fillId="0" borderId="2" xfId="0" applyNumberFormat="1" applyFont="1" applyBorder="1" applyAlignment="1" applyProtection="1">
      <alignment horizontal="center" vertical="center" wrapText="1"/>
      <protection hidden="1"/>
    </xf>
    <xf numFmtId="9" fontId="52" fillId="0" borderId="2" xfId="0" applyNumberFormat="1" applyFont="1" applyBorder="1" applyAlignment="1" applyProtection="1">
      <alignment horizontal="center" vertical="center" wrapText="1"/>
      <protection locked="0"/>
    </xf>
    <xf numFmtId="9" fontId="52" fillId="0" borderId="2" xfId="0" applyNumberFormat="1" applyFont="1" applyBorder="1" applyAlignment="1" applyProtection="1">
      <alignment vertical="center" wrapText="1"/>
      <protection hidden="1"/>
    </xf>
    <xf numFmtId="0" fontId="54" fillId="0" borderId="2" xfId="0" applyFont="1" applyBorder="1" applyAlignment="1" applyProtection="1">
      <alignment horizontal="center" vertical="center"/>
      <protection hidden="1"/>
    </xf>
    <xf numFmtId="0" fontId="53" fillId="0" borderId="2" xfId="0" applyFont="1" applyBorder="1" applyAlignment="1" applyProtection="1">
      <alignment horizontal="justify" vertical="top" wrapText="1"/>
      <protection locked="0"/>
    </xf>
    <xf numFmtId="9" fontId="52" fillId="0" borderId="2" xfId="0" applyNumberFormat="1" applyFont="1" applyBorder="1" applyAlignment="1" applyProtection="1">
      <alignment horizontal="center" vertical="top"/>
      <protection hidden="1"/>
    </xf>
    <xf numFmtId="9" fontId="52" fillId="0" borderId="2" xfId="0" applyNumberFormat="1" applyFont="1" applyBorder="1" applyAlignment="1" applyProtection="1">
      <alignment vertical="top" wrapText="1"/>
      <protection locked="0"/>
    </xf>
    <xf numFmtId="0" fontId="52" fillId="0" borderId="2" xfId="0" applyFont="1" applyBorder="1" applyAlignment="1" applyProtection="1">
      <alignment horizontal="justify" vertical="center"/>
      <protection locked="0"/>
    </xf>
    <xf numFmtId="9" fontId="52" fillId="0" borderId="2" xfId="0" applyNumberFormat="1" applyFont="1" applyBorder="1" applyAlignment="1" applyProtection="1">
      <alignment vertical="top" wrapText="1"/>
      <protection hidden="1"/>
    </xf>
    <xf numFmtId="9" fontId="52" fillId="0" borderId="2" xfId="0" applyNumberFormat="1" applyFont="1" applyBorder="1" applyAlignment="1" applyProtection="1">
      <alignment vertical="center" wrapText="1"/>
      <protection locked="0"/>
    </xf>
    <xf numFmtId="0" fontId="52" fillId="0" borderId="2" xfId="0" applyFont="1" applyBorder="1" applyAlignment="1" applyProtection="1">
      <alignment horizontal="center" vertical="top"/>
      <protection locked="0"/>
    </xf>
    <xf numFmtId="9" fontId="52" fillId="0" borderId="2" xfId="0" applyNumberFormat="1" applyFont="1" applyBorder="1" applyAlignment="1" applyProtection="1">
      <alignment horizontal="center" vertical="top" wrapText="1"/>
      <protection hidden="1"/>
    </xf>
    <xf numFmtId="0" fontId="52" fillId="0" borderId="2" xfId="0" applyFont="1" applyBorder="1" applyAlignment="1" applyProtection="1">
      <alignment horizontal="center" vertical="top"/>
      <protection hidden="1"/>
    </xf>
    <xf numFmtId="0" fontId="52" fillId="3" borderId="74" xfId="0" applyFont="1" applyFill="1" applyBorder="1"/>
    <xf numFmtId="0" fontId="52" fillId="3" borderId="75" xfId="0" applyFont="1" applyFill="1" applyBorder="1"/>
    <xf numFmtId="0" fontId="52" fillId="0" borderId="2" xfId="0" applyFont="1" applyBorder="1" applyAlignment="1" applyProtection="1">
      <alignment vertical="top"/>
      <protection locked="0"/>
    </xf>
    <xf numFmtId="0" fontId="54" fillId="0" borderId="2" xfId="0" applyFont="1" applyBorder="1" applyAlignment="1" applyProtection="1">
      <alignment vertical="top" wrapText="1"/>
      <protection hidden="1"/>
    </xf>
    <xf numFmtId="0" fontId="54" fillId="0" borderId="2" xfId="0" applyFont="1" applyBorder="1" applyAlignment="1" applyProtection="1">
      <alignment vertical="top"/>
      <protection hidden="1"/>
    </xf>
    <xf numFmtId="0" fontId="52" fillId="0" borderId="2" xfId="0" applyFont="1" applyBorder="1" applyAlignment="1" applyProtection="1">
      <alignment horizontal="justify" vertical="top"/>
      <protection locked="0"/>
    </xf>
    <xf numFmtId="0" fontId="53" fillId="0" borderId="2" xfId="0" applyFont="1" applyBorder="1" applyAlignment="1" applyProtection="1">
      <alignment horizontal="justify" vertical="center" wrapText="1"/>
      <protection locked="0"/>
    </xf>
    <xf numFmtId="9" fontId="52" fillId="0" borderId="8" xfId="0" applyNumberFormat="1" applyFont="1" applyBorder="1" applyAlignment="1" applyProtection="1">
      <alignment vertical="center" wrapText="1"/>
      <protection locked="0"/>
    </xf>
    <xf numFmtId="0" fontId="52" fillId="0" borderId="5" xfId="0" applyFont="1" applyBorder="1" applyAlignment="1" applyProtection="1">
      <alignment horizontal="center" vertical="center" textRotation="90"/>
      <protection locked="0"/>
    </xf>
    <xf numFmtId="0" fontId="52" fillId="0" borderId="2" xfId="0" applyFont="1" applyBorder="1" applyAlignment="1" applyProtection="1">
      <alignment horizontal="center" vertical="center" textRotation="90"/>
      <protection locked="0"/>
    </xf>
    <xf numFmtId="0" fontId="54" fillId="0" borderId="2" xfId="0" applyFont="1" applyBorder="1" applyAlignment="1" applyProtection="1">
      <alignment horizontal="center" vertical="center" textRotation="90" wrapText="1"/>
      <protection hidden="1"/>
    </xf>
    <xf numFmtId="0" fontId="54" fillId="0" borderId="2" xfId="0" applyFont="1" applyBorder="1" applyAlignment="1" applyProtection="1">
      <alignment horizontal="center" vertical="center" textRotation="90"/>
      <protection hidden="1"/>
    </xf>
    <xf numFmtId="0" fontId="52" fillId="0" borderId="4" xfId="0" applyFont="1" applyBorder="1" applyAlignment="1" applyProtection="1">
      <alignment horizontal="center" vertical="center" textRotation="90"/>
      <protection locked="0"/>
    </xf>
    <xf numFmtId="0" fontId="55" fillId="0" borderId="86" xfId="0" applyFont="1" applyBorder="1" applyAlignment="1">
      <alignment vertical="center"/>
    </xf>
    <xf numFmtId="0" fontId="55" fillId="8" borderId="80" xfId="0" applyFont="1" applyFill="1" applyBorder="1"/>
    <xf numFmtId="0" fontId="55" fillId="8" borderId="0" xfId="0" applyFont="1" applyFill="1" applyBorder="1"/>
    <xf numFmtId="0" fontId="55" fillId="8" borderId="81" xfId="0" applyFont="1" applyFill="1" applyBorder="1"/>
    <xf numFmtId="0" fontId="55" fillId="9" borderId="0" xfId="0" applyFont="1" applyFill="1" applyBorder="1"/>
    <xf numFmtId="0" fontId="55" fillId="9" borderId="15" xfId="0" applyFont="1" applyFill="1" applyBorder="1"/>
    <xf numFmtId="0" fontId="55" fillId="0" borderId="0" xfId="0" applyFont="1"/>
    <xf numFmtId="0" fontId="55" fillId="0" borderId="88" xfId="0" applyFont="1" applyBorder="1" applyAlignment="1">
      <alignment vertical="center"/>
    </xf>
    <xf numFmtId="0" fontId="55" fillId="8" borderId="82" xfId="0" applyFont="1" applyFill="1" applyBorder="1"/>
    <xf numFmtId="0" fontId="55" fillId="8" borderId="83" xfId="0" applyFont="1" applyFill="1" applyBorder="1"/>
    <xf numFmtId="0" fontId="55" fillId="8" borderId="84" xfId="0" applyFont="1" applyFill="1" applyBorder="1"/>
    <xf numFmtId="0" fontId="55" fillId="8" borderId="89" xfId="0" applyFont="1" applyFill="1" applyBorder="1"/>
    <xf numFmtId="0" fontId="55" fillId="8" borderId="18" xfId="0" applyFont="1" applyFill="1" applyBorder="1"/>
    <xf numFmtId="0" fontId="55" fillId="8" borderId="90" xfId="0" applyFont="1" applyFill="1" applyBorder="1"/>
    <xf numFmtId="0" fontId="55" fillId="9" borderId="18" xfId="0" applyFont="1" applyFill="1" applyBorder="1"/>
    <xf numFmtId="0" fontId="55" fillId="9" borderId="17" xfId="0" applyFont="1" applyFill="1" applyBorder="1"/>
    <xf numFmtId="0" fontId="55" fillId="0" borderId="85" xfId="0" applyFont="1" applyBorder="1" applyAlignment="1">
      <alignment horizontal="center"/>
    </xf>
    <xf numFmtId="0" fontId="55" fillId="13" borderId="77" xfId="0" applyFont="1" applyFill="1" applyBorder="1"/>
    <xf numFmtId="0" fontId="55" fillId="13" borderId="78" xfId="0" applyFont="1" applyFill="1" applyBorder="1"/>
    <xf numFmtId="0" fontId="55" fillId="13" borderId="79" xfId="0" applyFont="1" applyFill="1" applyBorder="1"/>
    <xf numFmtId="0" fontId="55" fillId="8" borderId="77" xfId="0" applyFont="1" applyFill="1" applyBorder="1"/>
    <xf numFmtId="0" fontId="55" fillId="8" borderId="78" xfId="0" applyFont="1" applyFill="1" applyBorder="1"/>
    <xf numFmtId="0" fontId="55" fillId="8" borderId="79" xfId="0" applyFont="1" applyFill="1" applyBorder="1"/>
    <xf numFmtId="0" fontId="55" fillId="9" borderId="19" xfId="0" applyFont="1" applyFill="1" applyBorder="1"/>
    <xf numFmtId="0" fontId="55" fillId="9" borderId="13" xfId="0" applyFont="1" applyFill="1" applyBorder="1"/>
    <xf numFmtId="0" fontId="55" fillId="13" borderId="80" xfId="0" applyFont="1" applyFill="1" applyBorder="1"/>
    <xf numFmtId="0" fontId="55" fillId="13" borderId="0" xfId="0" applyFont="1" applyFill="1" applyBorder="1"/>
    <xf numFmtId="0" fontId="55" fillId="13" borderId="81" xfId="0" applyFont="1" applyFill="1" applyBorder="1"/>
    <xf numFmtId="0" fontId="55" fillId="13" borderId="82" xfId="0" applyFont="1" applyFill="1" applyBorder="1"/>
    <xf numFmtId="0" fontId="55" fillId="13" borderId="83" xfId="0" applyFont="1" applyFill="1" applyBorder="1"/>
    <xf numFmtId="0" fontId="55" fillId="13" borderId="84" xfId="0" applyFont="1" applyFill="1" applyBorder="1"/>
    <xf numFmtId="0" fontId="55" fillId="13" borderId="89" xfId="0" applyFont="1" applyFill="1" applyBorder="1"/>
    <xf numFmtId="0" fontId="55" fillId="13" borderId="18" xfId="0" applyFont="1" applyFill="1" applyBorder="1"/>
    <xf numFmtId="0" fontId="55" fillId="13" borderId="90" xfId="0" applyFont="1" applyFill="1" applyBorder="1"/>
    <xf numFmtId="0" fontId="55" fillId="7" borderId="77" xfId="0" applyFont="1" applyFill="1" applyBorder="1"/>
    <xf numFmtId="0" fontId="55" fillId="7" borderId="78" xfId="0" applyFont="1" applyFill="1" applyBorder="1"/>
    <xf numFmtId="0" fontId="55" fillId="7" borderId="79" xfId="0" applyFont="1" applyFill="1" applyBorder="1"/>
    <xf numFmtId="0" fontId="55" fillId="7" borderId="80" xfId="0" applyFont="1" applyFill="1" applyBorder="1"/>
    <xf numFmtId="0" fontId="55" fillId="7" borderId="0" xfId="0" applyFont="1" applyFill="1" applyBorder="1"/>
    <xf numFmtId="0" fontId="55" fillId="7" borderId="81" xfId="0" applyFont="1" applyFill="1" applyBorder="1"/>
    <xf numFmtId="0" fontId="55" fillId="7" borderId="82" xfId="0" applyFont="1" applyFill="1" applyBorder="1"/>
    <xf numFmtId="0" fontId="55" fillId="7" borderId="83" xfId="0" applyFont="1" applyFill="1" applyBorder="1"/>
    <xf numFmtId="0" fontId="55" fillId="7" borderId="84" xfId="0" applyFont="1" applyFill="1" applyBorder="1"/>
    <xf numFmtId="0" fontId="55" fillId="7" borderId="89" xfId="0" applyFont="1" applyFill="1" applyBorder="1"/>
    <xf numFmtId="0" fontId="55" fillId="7" borderId="18" xfId="0" applyFont="1" applyFill="1" applyBorder="1"/>
    <xf numFmtId="0" fontId="55" fillId="7" borderId="90" xfId="0" applyFont="1" applyFill="1" applyBorder="1"/>
    <xf numFmtId="0" fontId="55" fillId="0" borderId="78" xfId="0" applyFont="1" applyBorder="1" applyAlignment="1"/>
    <xf numFmtId="0" fontId="16" fillId="11" borderId="0" xfId="0" applyFont="1" applyFill="1" applyBorder="1" applyAlignment="1" applyProtection="1">
      <alignment horizontal="center" vertical="center" wrapText="1" readingOrder="1"/>
      <protection hidden="1"/>
    </xf>
    <xf numFmtId="0" fontId="16" fillId="9" borderId="12" xfId="0" applyFont="1" applyFill="1" applyBorder="1" applyAlignment="1" applyProtection="1">
      <alignment horizontal="center" vertical="center" wrapText="1" readingOrder="1"/>
      <protection hidden="1"/>
    </xf>
    <xf numFmtId="0" fontId="16" fillId="9" borderId="19" xfId="0" applyFont="1" applyFill="1" applyBorder="1" applyAlignment="1" applyProtection="1">
      <alignment horizontal="center" vertical="center" wrapText="1" readingOrder="1"/>
      <protection hidden="1"/>
    </xf>
    <xf numFmtId="0" fontId="16" fillId="9" borderId="13" xfId="0" applyFont="1" applyFill="1" applyBorder="1" applyAlignment="1" applyProtection="1">
      <alignment horizontal="center" vertical="center" wrapText="1" readingOrder="1"/>
      <protection hidden="1"/>
    </xf>
    <xf numFmtId="0" fontId="16" fillId="9" borderId="1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15" xfId="0" applyFont="1" applyFill="1" applyBorder="1" applyAlignment="1" applyProtection="1">
      <alignment horizontal="center" vertical="center" wrapText="1" readingOrder="1"/>
      <protection hidden="1"/>
    </xf>
    <xf numFmtId="0" fontId="16" fillId="9" borderId="16" xfId="0" applyFont="1" applyFill="1" applyBorder="1" applyAlignment="1" applyProtection="1">
      <alignment horizontal="center" vertical="center" wrapText="1" readingOrder="1"/>
      <protection hidden="1"/>
    </xf>
    <xf numFmtId="0" fontId="16" fillId="9" borderId="18" xfId="0" applyFont="1" applyFill="1" applyBorder="1" applyAlignment="1" applyProtection="1">
      <alignment horizontal="center" vertical="center" wrapText="1" readingOrder="1"/>
      <protection hidden="1"/>
    </xf>
    <xf numFmtId="0" fontId="16" fillId="9" borderId="17" xfId="0" applyFont="1" applyFill="1" applyBorder="1" applyAlignment="1" applyProtection="1">
      <alignment horizontal="center" vertical="center" wrapText="1" readingOrder="1"/>
      <protection hidden="1"/>
    </xf>
    <xf numFmtId="0" fontId="16" fillId="13" borderId="12" xfId="0" applyFont="1" applyFill="1" applyBorder="1" applyAlignment="1" applyProtection="1">
      <alignment horizontal="center" vertical="center" wrapText="1" readingOrder="1"/>
      <protection hidden="1"/>
    </xf>
    <xf numFmtId="0" fontId="16" fillId="13" borderId="19" xfId="0" applyFont="1" applyFill="1" applyBorder="1" applyAlignment="1" applyProtection="1">
      <alignment horizontal="center" vertical="center" wrapText="1" readingOrder="1"/>
      <protection hidden="1"/>
    </xf>
    <xf numFmtId="0" fontId="16" fillId="13" borderId="13" xfId="0" applyFont="1" applyFill="1" applyBorder="1" applyAlignment="1" applyProtection="1">
      <alignment horizontal="center" vertical="center" wrapText="1" readingOrder="1"/>
      <protection hidden="1"/>
    </xf>
    <xf numFmtId="0" fontId="16" fillId="13" borderId="14" xfId="0" applyFont="1" applyFill="1" applyBorder="1" applyAlignment="1" applyProtection="1">
      <alignment horizontal="center" vertical="center" wrapText="1" readingOrder="1"/>
      <protection hidden="1"/>
    </xf>
    <xf numFmtId="0" fontId="16" fillId="13" borderId="0" xfId="0" applyFont="1" applyFill="1" applyBorder="1" applyAlignment="1" applyProtection="1">
      <alignment horizontal="center" vertical="center" wrapText="1" readingOrder="1"/>
      <protection hidden="1"/>
    </xf>
    <xf numFmtId="0" fontId="16" fillId="13" borderId="15" xfId="0" applyFont="1" applyFill="1" applyBorder="1" applyAlignment="1" applyProtection="1">
      <alignment horizontal="center" vertical="center" wrapText="1" readingOrder="1"/>
      <protection hidden="1"/>
    </xf>
    <xf numFmtId="0" fontId="16" fillId="13" borderId="16" xfId="0" applyFont="1" applyFill="1" applyBorder="1" applyAlignment="1" applyProtection="1">
      <alignment horizontal="center" vertical="center" wrapText="1" readingOrder="1"/>
      <protection hidden="1"/>
    </xf>
    <xf numFmtId="0" fontId="16" fillId="13" borderId="18" xfId="0" applyFont="1" applyFill="1" applyBorder="1" applyAlignment="1" applyProtection="1">
      <alignment horizontal="center" vertical="center" wrapText="1" readingOrder="1"/>
      <protection hidden="1"/>
    </xf>
    <xf numFmtId="0" fontId="16" fillId="13" borderId="17" xfId="0" applyFont="1" applyFill="1" applyBorder="1" applyAlignment="1" applyProtection="1">
      <alignment horizontal="center" vertical="center" wrapText="1" readingOrder="1"/>
      <protection hidden="1"/>
    </xf>
    <xf numFmtId="0" fontId="16" fillId="5" borderId="12" xfId="0" applyFont="1" applyFill="1" applyBorder="1" applyAlignment="1" applyProtection="1">
      <alignment horizontal="center" vertical="center" wrapText="1" readingOrder="1"/>
      <protection hidden="1"/>
    </xf>
    <xf numFmtId="0" fontId="16" fillId="5" borderId="19" xfId="0" applyFont="1" applyFill="1" applyBorder="1" applyAlignment="1" applyProtection="1">
      <alignment horizontal="center" vertical="center" wrapText="1" readingOrder="1"/>
      <protection hidden="1"/>
    </xf>
    <xf numFmtId="0" fontId="16" fillId="5" borderId="13" xfId="0" applyFont="1" applyFill="1" applyBorder="1" applyAlignment="1" applyProtection="1">
      <alignment horizontal="center" vertical="center" wrapText="1" readingOrder="1"/>
      <protection hidden="1"/>
    </xf>
    <xf numFmtId="0" fontId="16" fillId="5" borderId="14" xfId="0" applyFont="1" applyFill="1" applyBorder="1" applyAlignment="1" applyProtection="1">
      <alignment horizontal="center" vertical="center" wrapText="1" readingOrder="1"/>
      <protection hidden="1"/>
    </xf>
    <xf numFmtId="0" fontId="16" fillId="5" borderId="0" xfId="0" applyFont="1" applyFill="1" applyBorder="1" applyAlignment="1" applyProtection="1">
      <alignment horizontal="center" vertical="center" wrapText="1" readingOrder="1"/>
      <protection hidden="1"/>
    </xf>
    <xf numFmtId="0" fontId="16" fillId="5" borderId="15" xfId="0" applyFont="1" applyFill="1" applyBorder="1" applyAlignment="1" applyProtection="1">
      <alignment horizontal="center" vertical="center" wrapText="1" readingOrder="1"/>
      <protection hidden="1"/>
    </xf>
    <xf numFmtId="0" fontId="16" fillId="5" borderId="16" xfId="0" applyFont="1" applyFill="1" applyBorder="1" applyAlignment="1" applyProtection="1">
      <alignment horizontal="center" vertical="center" wrapText="1" readingOrder="1"/>
      <protection hidden="1"/>
    </xf>
    <xf numFmtId="0" fontId="16" fillId="5" borderId="18" xfId="0" applyFont="1" applyFill="1" applyBorder="1" applyAlignment="1" applyProtection="1">
      <alignment horizontal="center" vertical="center" wrapText="1" readingOrder="1"/>
      <protection hidden="1"/>
    </xf>
    <xf numFmtId="0" fontId="16" fillId="5" borderId="17" xfId="0" applyFont="1" applyFill="1" applyBorder="1" applyAlignment="1" applyProtection="1">
      <alignment horizontal="center" vertical="center" wrapText="1" readingOrder="1"/>
      <protection hidden="1"/>
    </xf>
    <xf numFmtId="0" fontId="42" fillId="14" borderId="46" xfId="2" applyFont="1" applyFill="1" applyBorder="1" applyAlignment="1">
      <alignment horizontal="center" vertical="center" wrapText="1"/>
    </xf>
    <xf numFmtId="0" fontId="42" fillId="14" borderId="47" xfId="2" applyFont="1" applyFill="1" applyBorder="1" applyAlignment="1">
      <alignment horizontal="center" vertical="center" wrapText="1"/>
    </xf>
    <xf numFmtId="0" fontId="42" fillId="14" borderId="48" xfId="2" applyFont="1" applyFill="1" applyBorder="1" applyAlignment="1">
      <alignment horizontal="center" vertical="center" wrapText="1"/>
    </xf>
    <xf numFmtId="0" fontId="41" fillId="0" borderId="14" xfId="2" quotePrefix="1" applyFont="1" applyBorder="1" applyAlignment="1">
      <alignment horizontal="left" vertical="center" wrapText="1"/>
    </xf>
    <xf numFmtId="0" fontId="41" fillId="0" borderId="0" xfId="2" quotePrefix="1" applyFont="1" applyAlignment="1">
      <alignment horizontal="left" vertical="center" wrapText="1"/>
    </xf>
    <xf numFmtId="0" fontId="41" fillId="0" borderId="15" xfId="2" quotePrefix="1" applyFont="1" applyBorder="1" applyAlignment="1">
      <alignment horizontal="left" vertical="center" wrapText="1"/>
    </xf>
    <xf numFmtId="0" fontId="41" fillId="0" borderId="66" xfId="2" quotePrefix="1" applyFont="1" applyBorder="1" applyAlignment="1">
      <alignment horizontal="left" vertical="center" wrapText="1"/>
    </xf>
    <xf numFmtId="0" fontId="41" fillId="0" borderId="67" xfId="2" quotePrefix="1" applyFont="1" applyBorder="1" applyAlignment="1">
      <alignment horizontal="left" vertical="center" wrapText="1"/>
    </xf>
    <xf numFmtId="0" fontId="41" fillId="0" borderId="68" xfId="2" quotePrefix="1" applyFont="1" applyBorder="1" applyAlignment="1">
      <alignment horizontal="left" vertical="center" wrapText="1"/>
    </xf>
    <xf numFmtId="0" fontId="43" fillId="3" borderId="49" xfId="2" quotePrefix="1" applyFont="1" applyFill="1" applyBorder="1" applyAlignment="1">
      <alignment horizontal="left" vertical="top" wrapText="1"/>
    </xf>
    <xf numFmtId="0" fontId="44" fillId="3" borderId="50" xfId="2" quotePrefix="1" applyFont="1" applyFill="1" applyBorder="1" applyAlignment="1">
      <alignment horizontal="left" vertical="top" wrapText="1"/>
    </xf>
    <xf numFmtId="0" fontId="44" fillId="3" borderId="51" xfId="2" quotePrefix="1" applyFont="1" applyFill="1" applyBorder="1" applyAlignment="1">
      <alignment horizontal="left" vertical="top" wrapText="1"/>
    </xf>
    <xf numFmtId="0" fontId="41" fillId="0" borderId="14" xfId="2" quotePrefix="1" applyFont="1" applyBorder="1" applyAlignment="1">
      <alignment horizontal="left" vertical="top" wrapText="1"/>
    </xf>
    <xf numFmtId="0" fontId="41" fillId="0" borderId="0" xfId="2" quotePrefix="1" applyFont="1" applyAlignment="1">
      <alignment horizontal="left" vertical="top" wrapText="1"/>
    </xf>
    <xf numFmtId="0" fontId="41" fillId="0" borderId="15" xfId="2" quotePrefix="1" applyFont="1" applyBorder="1" applyAlignment="1">
      <alignment horizontal="left" vertical="top" wrapText="1"/>
    </xf>
    <xf numFmtId="0" fontId="46" fillId="14" borderId="52" xfId="3" applyFont="1" applyFill="1" applyBorder="1" applyAlignment="1">
      <alignment horizontal="center" vertical="center" wrapText="1"/>
    </xf>
    <xf numFmtId="0" fontId="46" fillId="14" borderId="53" xfId="3" applyFont="1" applyFill="1" applyBorder="1" applyAlignment="1">
      <alignment horizontal="center" vertical="center" wrapText="1"/>
    </xf>
    <xf numFmtId="0" fontId="46" fillId="14" borderId="54" xfId="2" applyFont="1" applyFill="1" applyBorder="1" applyAlignment="1">
      <alignment horizontal="center" vertical="center"/>
    </xf>
    <xf numFmtId="0" fontId="46" fillId="14" borderId="55" xfId="2" applyFont="1" applyFill="1" applyBorder="1" applyAlignment="1">
      <alignment horizontal="center" vertical="center"/>
    </xf>
    <xf numFmtId="0" fontId="1" fillId="3" borderId="66" xfId="2" quotePrefix="1" applyFont="1" applyFill="1" applyBorder="1" applyAlignment="1">
      <alignment horizontal="justify" vertical="center" wrapText="1"/>
    </xf>
    <xf numFmtId="0" fontId="1" fillId="3" borderId="67" xfId="2" quotePrefix="1" applyFont="1" applyFill="1" applyBorder="1" applyAlignment="1">
      <alignment horizontal="justify" vertical="center" wrapText="1"/>
    </xf>
    <xf numFmtId="0" fontId="1" fillId="3" borderId="68" xfId="2" quotePrefix="1" applyFont="1" applyFill="1" applyBorder="1" applyAlignment="1">
      <alignment horizontal="justify" vertical="center" wrapText="1"/>
    </xf>
    <xf numFmtId="0" fontId="46" fillId="3" borderId="56" xfId="3" applyFont="1" applyFill="1" applyBorder="1" applyAlignment="1">
      <alignment horizontal="left" vertical="top" wrapText="1" readingOrder="1"/>
    </xf>
    <xf numFmtId="0" fontId="46" fillId="3" borderId="57" xfId="3" applyFont="1" applyFill="1" applyBorder="1" applyAlignment="1">
      <alignment horizontal="left" vertical="top" wrapText="1" readingOrder="1"/>
    </xf>
    <xf numFmtId="0" fontId="47" fillId="3" borderId="58" xfId="2" applyFont="1" applyFill="1" applyBorder="1" applyAlignment="1">
      <alignment horizontal="justify" vertical="center" wrapText="1"/>
    </xf>
    <xf numFmtId="0" fontId="47" fillId="3" borderId="59" xfId="2" applyFont="1" applyFill="1" applyBorder="1" applyAlignment="1">
      <alignment horizontal="justify" vertical="center" wrapText="1"/>
    </xf>
    <xf numFmtId="0" fontId="46" fillId="3" borderId="60" xfId="0" applyFont="1" applyFill="1" applyBorder="1" applyAlignment="1">
      <alignment horizontal="left" vertical="center" wrapText="1"/>
    </xf>
    <xf numFmtId="0" fontId="46" fillId="3" borderId="61" xfId="0" applyFont="1" applyFill="1" applyBorder="1" applyAlignment="1">
      <alignment horizontal="left" vertical="center" wrapText="1"/>
    </xf>
    <xf numFmtId="0" fontId="47" fillId="3" borderId="62" xfId="2" applyFont="1" applyFill="1" applyBorder="1" applyAlignment="1">
      <alignment horizontal="justify" vertical="center" wrapText="1"/>
    </xf>
    <xf numFmtId="0" fontId="47" fillId="3" borderId="63" xfId="2" applyFont="1" applyFill="1" applyBorder="1" applyAlignment="1">
      <alignment horizontal="justify" vertical="center" wrapText="1"/>
    </xf>
    <xf numFmtId="0" fontId="41" fillId="3" borderId="14" xfId="2" applyFont="1" applyFill="1" applyBorder="1" applyAlignment="1">
      <alignment horizontal="left" vertical="top" wrapText="1"/>
    </xf>
    <xf numFmtId="0" fontId="41" fillId="3" borderId="0" xfId="2" applyFont="1" applyFill="1" applyAlignment="1">
      <alignment horizontal="left" vertical="top" wrapText="1"/>
    </xf>
    <xf numFmtId="0" fontId="41" fillId="3" borderId="15" xfId="2" applyFont="1" applyFill="1" applyBorder="1" applyAlignment="1">
      <alignment horizontal="left" vertical="top" wrapText="1"/>
    </xf>
    <xf numFmtId="0" fontId="46" fillId="3" borderId="69" xfId="0" applyFont="1" applyFill="1" applyBorder="1" applyAlignment="1">
      <alignment horizontal="left" vertical="center" wrapText="1"/>
    </xf>
    <xf numFmtId="0" fontId="46" fillId="3" borderId="70" xfId="0" applyFont="1" applyFill="1" applyBorder="1" applyAlignment="1">
      <alignment horizontal="left" vertical="center" wrapText="1"/>
    </xf>
    <xf numFmtId="0" fontId="46" fillId="3" borderId="71" xfId="0" applyFont="1" applyFill="1" applyBorder="1" applyAlignment="1">
      <alignment horizontal="left" vertical="center" wrapText="1"/>
    </xf>
    <xf numFmtId="0" fontId="46" fillId="3" borderId="72" xfId="0" applyFont="1" applyFill="1" applyBorder="1" applyAlignment="1">
      <alignment horizontal="left" vertical="center" wrapText="1"/>
    </xf>
    <xf numFmtId="0" fontId="47" fillId="3" borderId="64" xfId="0" applyFont="1" applyFill="1" applyBorder="1" applyAlignment="1">
      <alignment horizontal="justify" vertical="center" wrapText="1"/>
    </xf>
    <xf numFmtId="0" fontId="47" fillId="3" borderId="65" xfId="0" applyFont="1" applyFill="1" applyBorder="1" applyAlignment="1">
      <alignment horizontal="justify" vertical="center" wrapText="1"/>
    </xf>
    <xf numFmtId="0" fontId="54" fillId="2" borderId="5" xfId="0" applyFont="1" applyFill="1" applyBorder="1" applyAlignment="1">
      <alignment horizontal="center" vertical="center" wrapText="1"/>
    </xf>
    <xf numFmtId="0" fontId="54" fillId="2" borderId="2" xfId="0" applyFont="1" applyFill="1" applyBorder="1" applyAlignment="1">
      <alignment horizontal="center" vertical="center" wrapText="1"/>
    </xf>
    <xf numFmtId="0" fontId="54" fillId="2" borderId="8" xfId="0" applyFont="1" applyFill="1" applyBorder="1" applyAlignment="1">
      <alignment horizontal="center" vertical="center" wrapText="1"/>
    </xf>
    <xf numFmtId="0" fontId="54" fillId="2" borderId="9" xfId="0" applyFont="1" applyFill="1" applyBorder="1" applyAlignment="1">
      <alignment horizontal="center" vertical="center"/>
    </xf>
    <xf numFmtId="0" fontId="54" fillId="2" borderId="3" xfId="0" applyFont="1" applyFill="1" applyBorder="1" applyAlignment="1">
      <alignment horizontal="center" vertical="center"/>
    </xf>
    <xf numFmtId="0" fontId="54" fillId="2" borderId="9"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52" fillId="2" borderId="2" xfId="0" applyFont="1" applyFill="1" applyBorder="1" applyAlignment="1">
      <alignment horizontal="center"/>
    </xf>
    <xf numFmtId="9" fontId="52" fillId="0" borderId="4" xfId="0" applyNumberFormat="1" applyFont="1" applyBorder="1" applyAlignment="1" applyProtection="1">
      <alignment horizontal="center" vertical="top" wrapText="1"/>
      <protection hidden="1"/>
    </xf>
    <xf numFmtId="9" fontId="52" fillId="0" borderId="8" xfId="0" applyNumberFormat="1" applyFont="1" applyBorder="1" applyAlignment="1" applyProtection="1">
      <alignment horizontal="center" vertical="top" wrapText="1"/>
      <protection hidden="1"/>
    </xf>
    <xf numFmtId="9" fontId="52" fillId="0" borderId="5" xfId="0" applyNumberFormat="1" applyFont="1" applyBorder="1" applyAlignment="1" applyProtection="1">
      <alignment horizontal="center" vertical="top" wrapText="1"/>
      <protection hidden="1"/>
    </xf>
    <xf numFmtId="0" fontId="54" fillId="2" borderId="2" xfId="0" applyFont="1" applyFill="1" applyBorder="1" applyAlignment="1">
      <alignment horizontal="center" vertical="center" textRotation="90" wrapText="1"/>
    </xf>
    <xf numFmtId="9" fontId="52" fillId="0" borderId="2" xfId="0" applyNumberFormat="1" applyFont="1" applyBorder="1" applyAlignment="1" applyProtection="1">
      <alignment horizontal="center" vertical="top" wrapText="1"/>
      <protection hidden="1"/>
    </xf>
    <xf numFmtId="0" fontId="54" fillId="2" borderId="4" xfId="0" applyFont="1" applyFill="1" applyBorder="1" applyAlignment="1">
      <alignment horizontal="center" vertical="center" textRotation="90" wrapText="1"/>
    </xf>
    <xf numFmtId="0" fontId="54" fillId="2" borderId="5" xfId="0" applyFont="1" applyFill="1" applyBorder="1" applyAlignment="1">
      <alignment horizontal="center" vertical="center" textRotation="90" wrapText="1"/>
    </xf>
    <xf numFmtId="0" fontId="54" fillId="2" borderId="4" xfId="0" applyFont="1" applyFill="1" applyBorder="1" applyAlignment="1">
      <alignment horizontal="center" vertical="center" textRotation="90"/>
    </xf>
    <xf numFmtId="0" fontId="54" fillId="2" borderId="5" xfId="0" applyFont="1" applyFill="1" applyBorder="1" applyAlignment="1">
      <alignment horizontal="center" vertical="center" textRotation="90"/>
    </xf>
    <xf numFmtId="0" fontId="54" fillId="2" borderId="5" xfId="0" applyFont="1" applyFill="1" applyBorder="1" applyAlignment="1">
      <alignment horizontal="center" vertical="center"/>
    </xf>
    <xf numFmtId="0" fontId="54" fillId="2" borderId="2" xfId="0" applyFont="1" applyFill="1" applyBorder="1" applyAlignment="1">
      <alignment horizontal="center" vertical="center"/>
    </xf>
    <xf numFmtId="0" fontId="52" fillId="3" borderId="0" xfId="0" applyFont="1" applyFill="1" applyAlignment="1">
      <alignment horizontal="left" vertical="center"/>
    </xf>
    <xf numFmtId="0" fontId="54" fillId="2" borderId="28" xfId="0" applyFont="1" applyFill="1" applyBorder="1" applyAlignment="1">
      <alignment horizontal="center" vertical="center"/>
    </xf>
    <xf numFmtId="0" fontId="54" fillId="2" borderId="29" xfId="0" applyFont="1" applyFill="1" applyBorder="1" applyAlignment="1">
      <alignment horizontal="center" vertical="center"/>
    </xf>
    <xf numFmtId="0" fontId="54" fillId="2" borderId="30" xfId="0" applyFont="1" applyFill="1" applyBorder="1" applyAlignment="1">
      <alignment horizontal="center" vertical="center"/>
    </xf>
    <xf numFmtId="0" fontId="54" fillId="2" borderId="6" xfId="0" applyFont="1" applyFill="1" applyBorder="1" applyAlignment="1">
      <alignment horizontal="center" vertical="center"/>
    </xf>
    <xf numFmtId="0" fontId="54" fillId="2" borderId="10" xfId="0" applyFont="1" applyFill="1" applyBorder="1" applyAlignment="1">
      <alignment horizontal="center" vertical="center"/>
    </xf>
    <xf numFmtId="0" fontId="54" fillId="2" borderId="7" xfId="0" applyFont="1" applyFill="1" applyBorder="1" applyAlignment="1">
      <alignment horizontal="center" vertical="center"/>
    </xf>
    <xf numFmtId="0" fontId="54" fillId="2" borderId="6" xfId="0" applyFont="1" applyFill="1" applyBorder="1" applyAlignment="1">
      <alignment horizontal="left" vertical="center"/>
    </xf>
    <xf numFmtId="0" fontId="54" fillId="2" borderId="7" xfId="0" applyFont="1" applyFill="1" applyBorder="1" applyAlignment="1">
      <alignment horizontal="left" vertical="center"/>
    </xf>
    <xf numFmtId="0" fontId="52" fillId="3" borderId="6" xfId="0" applyFont="1" applyFill="1" applyBorder="1" applyAlignment="1" applyProtection="1">
      <alignment horizontal="left" vertical="center" wrapText="1"/>
      <protection locked="0"/>
    </xf>
    <xf numFmtId="0" fontId="52" fillId="3" borderId="10" xfId="0" applyFont="1" applyFill="1" applyBorder="1" applyAlignment="1" applyProtection="1">
      <alignment horizontal="left" vertical="center" wrapText="1"/>
      <protection locked="0"/>
    </xf>
    <xf numFmtId="0" fontId="52" fillId="3" borderId="7" xfId="0" applyFont="1" applyFill="1" applyBorder="1" applyAlignment="1" applyProtection="1">
      <alignment horizontal="left" vertical="center" wrapText="1"/>
      <protection locked="0"/>
    </xf>
    <xf numFmtId="0" fontId="52" fillId="3" borderId="6" xfId="0" applyFont="1" applyFill="1" applyBorder="1" applyAlignment="1" applyProtection="1">
      <alignment horizontal="left" vertical="center"/>
      <protection locked="0"/>
    </xf>
    <xf numFmtId="0" fontId="52" fillId="3" borderId="10" xfId="0" applyFont="1" applyFill="1" applyBorder="1" applyAlignment="1" applyProtection="1">
      <alignment horizontal="left" vertical="center"/>
      <protection locked="0"/>
    </xf>
    <xf numFmtId="0" fontId="52" fillId="3" borderId="7" xfId="0" applyFont="1" applyFill="1" applyBorder="1" applyAlignment="1" applyProtection="1">
      <alignment horizontal="left" vertical="center"/>
      <protection locked="0"/>
    </xf>
    <xf numFmtId="0" fontId="35" fillId="0" borderId="87" xfId="0" applyFont="1" applyBorder="1" applyAlignment="1">
      <alignment horizontal="center" vertical="center" wrapText="1"/>
    </xf>
    <xf numFmtId="0" fontId="35" fillId="0" borderId="76" xfId="0" applyFont="1" applyBorder="1" applyAlignment="1">
      <alignment horizontal="center" vertical="center"/>
    </xf>
    <xf numFmtId="0" fontId="35" fillId="0" borderId="76" xfId="0" applyFont="1" applyBorder="1" applyAlignment="1">
      <alignment horizontal="center" vertical="center" wrapText="1"/>
    </xf>
    <xf numFmtId="0" fontId="56" fillId="13" borderId="33" xfId="0" applyFont="1" applyFill="1" applyBorder="1" applyAlignment="1">
      <alignment horizontal="center"/>
    </xf>
    <xf numFmtId="0" fontId="56" fillId="13" borderId="34" xfId="0" applyFont="1" applyFill="1" applyBorder="1" applyAlignment="1">
      <alignment horizontal="center"/>
    </xf>
    <xf numFmtId="0" fontId="56" fillId="13" borderId="45" xfId="0" applyFont="1" applyFill="1" applyBorder="1" applyAlignment="1">
      <alignment horizontal="center"/>
    </xf>
    <xf numFmtId="0" fontId="35" fillId="0" borderId="91" xfId="0" applyFont="1" applyBorder="1" applyAlignment="1">
      <alignment horizontal="center" wrapText="1"/>
    </xf>
    <xf numFmtId="0" fontId="35" fillId="0" borderId="91" xfId="0" applyFont="1" applyBorder="1" applyAlignment="1">
      <alignment horizontal="center"/>
    </xf>
    <xf numFmtId="0" fontId="35" fillId="0" borderId="93" xfId="0" applyFont="1" applyBorder="1" applyAlignment="1">
      <alignment horizontal="center"/>
    </xf>
    <xf numFmtId="0" fontId="35" fillId="9" borderId="92" xfId="0" applyFont="1" applyFill="1" applyBorder="1" applyAlignment="1">
      <alignment horizontal="center" vertical="center"/>
    </xf>
    <xf numFmtId="0" fontId="55" fillId="9" borderId="92" xfId="0" applyFont="1" applyFill="1" applyBorder="1" applyAlignment="1">
      <alignment horizontal="center" vertical="center"/>
    </xf>
    <xf numFmtId="0" fontId="55" fillId="9" borderId="93" xfId="0" applyFont="1" applyFill="1" applyBorder="1" applyAlignment="1">
      <alignment horizontal="center" vertical="center"/>
    </xf>
    <xf numFmtId="0" fontId="35" fillId="8" borderId="91" xfId="0" applyFont="1" applyFill="1" applyBorder="1" applyAlignment="1">
      <alignment horizontal="center" vertical="center"/>
    </xf>
    <xf numFmtId="0" fontId="35" fillId="8" borderId="92" xfId="0" applyFont="1" applyFill="1" applyBorder="1" applyAlignment="1">
      <alignment horizontal="center" vertical="center"/>
    </xf>
    <xf numFmtId="0" fontId="35" fillId="8" borderId="93" xfId="0" applyFont="1" applyFill="1" applyBorder="1" applyAlignment="1">
      <alignment horizontal="center" vertical="center"/>
    </xf>
    <xf numFmtId="0" fontId="35" fillId="13" borderId="91" xfId="0" applyFont="1" applyFill="1" applyBorder="1" applyAlignment="1">
      <alignment horizontal="center" vertical="center"/>
    </xf>
    <xf numFmtId="0" fontId="55" fillId="13" borderId="92" xfId="0" applyFont="1" applyFill="1" applyBorder="1" applyAlignment="1">
      <alignment horizontal="center" vertical="center"/>
    </xf>
    <xf numFmtId="0" fontId="55" fillId="13" borderId="93" xfId="0" applyFont="1" applyFill="1" applyBorder="1" applyAlignment="1">
      <alignment horizontal="center" vertical="center"/>
    </xf>
    <xf numFmtId="0" fontId="35" fillId="7" borderId="91" xfId="0" applyFont="1" applyFill="1" applyBorder="1" applyAlignment="1">
      <alignment horizontal="center" vertical="center"/>
    </xf>
    <xf numFmtId="0" fontId="55" fillId="7" borderId="92" xfId="0" applyFont="1" applyFill="1" applyBorder="1" applyAlignment="1">
      <alignment horizontal="center" vertical="center"/>
    </xf>
    <xf numFmtId="0" fontId="55" fillId="7" borderId="93" xfId="0" applyFont="1" applyFill="1" applyBorder="1" applyAlignment="1">
      <alignment horizontal="center" vertical="center"/>
    </xf>
    <xf numFmtId="9" fontId="55" fillId="0" borderId="0" xfId="0" applyNumberFormat="1" applyFont="1" applyAlignment="1">
      <alignment horizontal="center"/>
    </xf>
    <xf numFmtId="0" fontId="55" fillId="0" borderId="0" xfId="0" applyFont="1" applyAlignment="1">
      <alignment horizontal="center"/>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3"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5" fillId="0" borderId="17" xfId="0" applyFont="1" applyBorder="1" applyAlignment="1">
      <alignment horizontal="center" vertical="center"/>
    </xf>
    <xf numFmtId="0" fontId="35" fillId="0" borderId="19" xfId="0" applyFont="1" applyBorder="1" applyAlignment="1">
      <alignment horizontal="center" vertical="center" wrapText="1"/>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4" xfId="0" applyFont="1" applyBorder="1" applyAlignment="1">
      <alignment horizontal="center" vertical="center" wrapText="1"/>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17" fillId="0" borderId="0" xfId="0" applyFont="1" applyAlignment="1">
      <alignment horizontal="center" vertical="center" wrapText="1"/>
    </xf>
    <xf numFmtId="0" fontId="15" fillId="10" borderId="0" xfId="0" applyFont="1" applyFill="1" applyAlignment="1">
      <alignment horizontal="center" vertical="center" wrapText="1" readingOrder="1"/>
    </xf>
    <xf numFmtId="0" fontId="15" fillId="10" borderId="0" xfId="0" applyFont="1" applyFill="1" applyAlignment="1">
      <alignment horizontal="center" vertical="center" textRotation="90" wrapText="1" readingOrder="1"/>
    </xf>
    <xf numFmtId="0" fontId="15" fillId="10" borderId="15" xfId="0" applyFont="1" applyFill="1" applyBorder="1" applyAlignment="1">
      <alignment horizontal="center" vertical="center" textRotation="90" wrapText="1" readingOrder="1"/>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18" fillId="0" borderId="0" xfId="0" applyFont="1" applyAlignment="1">
      <alignment horizontal="center" vertical="center"/>
    </xf>
    <xf numFmtId="0" fontId="37" fillId="0" borderId="0" xfId="0" applyFont="1" applyAlignment="1">
      <alignment horizontal="center" vertical="center"/>
    </xf>
    <xf numFmtId="0" fontId="32" fillId="15" borderId="33" xfId="0" applyFont="1" applyFill="1" applyBorder="1" applyAlignment="1">
      <alignment horizontal="center" vertical="center" wrapText="1" readingOrder="1"/>
    </xf>
    <xf numFmtId="0" fontId="32" fillId="15" borderId="34" xfId="0" applyFont="1" applyFill="1" applyBorder="1" applyAlignment="1">
      <alignment horizontal="center" vertical="center" wrapText="1" readingOrder="1"/>
    </xf>
    <xf numFmtId="0" fontId="32" fillId="15" borderId="45" xfId="0" applyFont="1" applyFill="1" applyBorder="1" applyAlignment="1">
      <alignment horizontal="center" vertical="center" wrapText="1" readingOrder="1"/>
    </xf>
    <xf numFmtId="0" fontId="27" fillId="3" borderId="0" xfId="0" applyFont="1" applyFill="1" applyAlignment="1">
      <alignment horizontal="justify" vertical="center" wrapText="1"/>
    </xf>
    <xf numFmtId="0" fontId="29" fillId="15" borderId="42" xfId="0" applyFont="1" applyFill="1" applyBorder="1" applyAlignment="1">
      <alignment horizontal="center" vertical="center" wrapText="1" readingOrder="1"/>
    </xf>
    <xf numFmtId="0" fontId="29" fillId="15" borderId="43"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29" fillId="3" borderId="35" xfId="0" applyFont="1" applyFill="1" applyBorder="1" applyAlignment="1">
      <alignment horizontal="center" vertical="center" wrapText="1" readingOrder="1"/>
    </xf>
    <xf numFmtId="0" fontId="29" fillId="3" borderId="32" xfId="0" applyFont="1" applyFill="1" applyBorder="1" applyAlignment="1">
      <alignment horizontal="center" vertical="center" wrapText="1" readingOrder="1"/>
    </xf>
    <xf numFmtId="0" fontId="29" fillId="3" borderId="31"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3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B11" zoomScale="110" zoomScaleNormal="110" workbookViewId="0">
      <selection activeCell="E17" sqref="E17:F17"/>
    </sheetView>
  </sheetViews>
  <sheetFormatPr baseColWidth="10" defaultRowHeight="15"/>
  <cols>
    <col min="1" max="1" width="2.85546875" style="40" customWidth="1"/>
    <col min="2" max="3" width="24.7109375" style="40" customWidth="1"/>
    <col min="4" max="4" width="16" style="40" customWidth="1"/>
    <col min="5" max="5" width="24.7109375" style="40" customWidth="1"/>
    <col min="6" max="6" width="27.7109375" style="40" customWidth="1"/>
    <col min="7" max="8" width="24.7109375" style="40" customWidth="1"/>
    <col min="9" max="16384" width="11.42578125" style="40"/>
  </cols>
  <sheetData>
    <row r="1" spans="2:8" ht="15.75" thickBot="1"/>
    <row r="2" spans="2:8" ht="18">
      <c r="B2" s="230" t="s">
        <v>160</v>
      </c>
      <c r="C2" s="231"/>
      <c r="D2" s="231"/>
      <c r="E2" s="231"/>
      <c r="F2" s="231"/>
      <c r="G2" s="231"/>
      <c r="H2" s="232"/>
    </row>
    <row r="3" spans="2:8">
      <c r="B3" s="41"/>
      <c r="C3" s="42"/>
      <c r="D3" s="42"/>
      <c r="E3" s="42"/>
      <c r="F3" s="42"/>
      <c r="G3" s="42"/>
      <c r="H3" s="43"/>
    </row>
    <row r="4" spans="2:8" ht="63" customHeight="1">
      <c r="B4" s="233" t="s">
        <v>203</v>
      </c>
      <c r="C4" s="234"/>
      <c r="D4" s="234"/>
      <c r="E4" s="234"/>
      <c r="F4" s="234"/>
      <c r="G4" s="234"/>
      <c r="H4" s="235"/>
    </row>
    <row r="5" spans="2:8" ht="63" customHeight="1">
      <c r="B5" s="236"/>
      <c r="C5" s="237"/>
      <c r="D5" s="237"/>
      <c r="E5" s="237"/>
      <c r="F5" s="237"/>
      <c r="G5" s="237"/>
      <c r="H5" s="238"/>
    </row>
    <row r="6" spans="2:8" ht="16.5">
      <c r="B6" s="239" t="s">
        <v>158</v>
      </c>
      <c r="C6" s="240"/>
      <c r="D6" s="240"/>
      <c r="E6" s="240"/>
      <c r="F6" s="240"/>
      <c r="G6" s="240"/>
      <c r="H6" s="241"/>
    </row>
    <row r="7" spans="2:8" ht="95.25" customHeight="1">
      <c r="B7" s="249" t="s">
        <v>163</v>
      </c>
      <c r="C7" s="250"/>
      <c r="D7" s="250"/>
      <c r="E7" s="250"/>
      <c r="F7" s="250"/>
      <c r="G7" s="250"/>
      <c r="H7" s="251"/>
    </row>
    <row r="8" spans="2:8" ht="16.5">
      <c r="B8" s="77"/>
      <c r="C8" s="78"/>
      <c r="D8" s="78"/>
      <c r="E8" s="78"/>
      <c r="F8" s="78"/>
      <c r="G8" s="78"/>
      <c r="H8" s="79"/>
    </row>
    <row r="9" spans="2:8" ht="16.5" customHeight="1">
      <c r="B9" s="242" t="s">
        <v>196</v>
      </c>
      <c r="C9" s="243"/>
      <c r="D9" s="243"/>
      <c r="E9" s="243"/>
      <c r="F9" s="243"/>
      <c r="G9" s="243"/>
      <c r="H9" s="244"/>
    </row>
    <row r="10" spans="2:8" ht="44.25" customHeight="1">
      <c r="B10" s="242"/>
      <c r="C10" s="243"/>
      <c r="D10" s="243"/>
      <c r="E10" s="243"/>
      <c r="F10" s="243"/>
      <c r="G10" s="243"/>
      <c r="H10" s="244"/>
    </row>
    <row r="11" spans="2:8" ht="15.75" thickBot="1">
      <c r="B11" s="66"/>
      <c r="C11" s="69"/>
      <c r="D11" s="74"/>
      <c r="E11" s="75"/>
      <c r="F11" s="75"/>
      <c r="G11" s="76"/>
      <c r="H11" s="70"/>
    </row>
    <row r="12" spans="2:8" ht="15.75" thickTop="1">
      <c r="B12" s="66"/>
      <c r="C12" s="245" t="s">
        <v>159</v>
      </c>
      <c r="D12" s="246"/>
      <c r="E12" s="247" t="s">
        <v>197</v>
      </c>
      <c r="F12" s="248"/>
      <c r="G12" s="69"/>
      <c r="H12" s="70"/>
    </row>
    <row r="13" spans="2:8" ht="35.25" customHeight="1">
      <c r="B13" s="66"/>
      <c r="C13" s="252" t="s">
        <v>190</v>
      </c>
      <c r="D13" s="253"/>
      <c r="E13" s="254" t="s">
        <v>195</v>
      </c>
      <c r="F13" s="255"/>
      <c r="G13" s="69"/>
      <c r="H13" s="70"/>
    </row>
    <row r="14" spans="2:8" ht="17.25" customHeight="1">
      <c r="B14" s="66"/>
      <c r="C14" s="252" t="s">
        <v>191</v>
      </c>
      <c r="D14" s="253"/>
      <c r="E14" s="254" t="s">
        <v>193</v>
      </c>
      <c r="F14" s="255"/>
      <c r="G14" s="69"/>
      <c r="H14" s="70"/>
    </row>
    <row r="15" spans="2:8" ht="19.5" customHeight="1">
      <c r="B15" s="66"/>
      <c r="C15" s="252" t="s">
        <v>192</v>
      </c>
      <c r="D15" s="253"/>
      <c r="E15" s="254" t="s">
        <v>194</v>
      </c>
      <c r="F15" s="255"/>
      <c r="G15" s="69"/>
      <c r="H15" s="70"/>
    </row>
    <row r="16" spans="2:8" ht="69.75" customHeight="1">
      <c r="B16" s="66"/>
      <c r="C16" s="252" t="s">
        <v>161</v>
      </c>
      <c r="D16" s="253"/>
      <c r="E16" s="254" t="s">
        <v>162</v>
      </c>
      <c r="F16" s="255"/>
      <c r="G16" s="69"/>
      <c r="H16" s="70"/>
    </row>
    <row r="17" spans="2:8" ht="34.5" customHeight="1">
      <c r="B17" s="66"/>
      <c r="C17" s="256" t="s">
        <v>2</v>
      </c>
      <c r="D17" s="257"/>
      <c r="E17" s="258" t="s">
        <v>204</v>
      </c>
      <c r="F17" s="259"/>
      <c r="G17" s="69"/>
      <c r="H17" s="70"/>
    </row>
    <row r="18" spans="2:8" ht="27.75" customHeight="1">
      <c r="B18" s="66"/>
      <c r="C18" s="256" t="s">
        <v>3</v>
      </c>
      <c r="D18" s="257"/>
      <c r="E18" s="258" t="s">
        <v>205</v>
      </c>
      <c r="F18" s="259"/>
      <c r="G18" s="69"/>
      <c r="H18" s="70"/>
    </row>
    <row r="19" spans="2:8" ht="28.5" customHeight="1">
      <c r="B19" s="66"/>
      <c r="C19" s="256" t="s">
        <v>40</v>
      </c>
      <c r="D19" s="257"/>
      <c r="E19" s="258" t="s">
        <v>206</v>
      </c>
      <c r="F19" s="259"/>
      <c r="G19" s="69"/>
      <c r="H19" s="70"/>
    </row>
    <row r="20" spans="2:8" ht="72.75" customHeight="1">
      <c r="B20" s="66"/>
      <c r="C20" s="256" t="s">
        <v>1</v>
      </c>
      <c r="D20" s="257"/>
      <c r="E20" s="258" t="s">
        <v>207</v>
      </c>
      <c r="F20" s="259"/>
      <c r="G20" s="69"/>
      <c r="H20" s="70"/>
    </row>
    <row r="21" spans="2:8" ht="64.5" customHeight="1">
      <c r="B21" s="66"/>
      <c r="C21" s="256" t="s">
        <v>48</v>
      </c>
      <c r="D21" s="257"/>
      <c r="E21" s="258" t="s">
        <v>165</v>
      </c>
      <c r="F21" s="259"/>
      <c r="G21" s="69"/>
      <c r="H21" s="70"/>
    </row>
    <row r="22" spans="2:8" ht="71.25" customHeight="1">
      <c r="B22" s="66"/>
      <c r="C22" s="256" t="s">
        <v>164</v>
      </c>
      <c r="D22" s="257"/>
      <c r="E22" s="258" t="s">
        <v>166</v>
      </c>
      <c r="F22" s="259"/>
      <c r="G22" s="69"/>
      <c r="H22" s="70"/>
    </row>
    <row r="23" spans="2:8" ht="55.5" customHeight="1">
      <c r="B23" s="66"/>
      <c r="C23" s="263" t="s">
        <v>167</v>
      </c>
      <c r="D23" s="264"/>
      <c r="E23" s="258" t="s">
        <v>168</v>
      </c>
      <c r="F23" s="259"/>
      <c r="G23" s="69"/>
      <c r="H23" s="70"/>
    </row>
    <row r="24" spans="2:8" ht="42" customHeight="1">
      <c r="B24" s="66"/>
      <c r="C24" s="263" t="s">
        <v>46</v>
      </c>
      <c r="D24" s="264"/>
      <c r="E24" s="258" t="s">
        <v>169</v>
      </c>
      <c r="F24" s="259"/>
      <c r="G24" s="69"/>
      <c r="H24" s="70"/>
    </row>
    <row r="25" spans="2:8" ht="59.25" customHeight="1">
      <c r="B25" s="66"/>
      <c r="C25" s="263" t="s">
        <v>157</v>
      </c>
      <c r="D25" s="264"/>
      <c r="E25" s="258" t="s">
        <v>170</v>
      </c>
      <c r="F25" s="259"/>
      <c r="G25" s="69"/>
      <c r="H25" s="70"/>
    </row>
    <row r="26" spans="2:8" ht="23.25" customHeight="1">
      <c r="B26" s="66"/>
      <c r="C26" s="263" t="s">
        <v>12</v>
      </c>
      <c r="D26" s="264"/>
      <c r="E26" s="258" t="s">
        <v>171</v>
      </c>
      <c r="F26" s="259"/>
      <c r="G26" s="69"/>
      <c r="H26" s="70"/>
    </row>
    <row r="27" spans="2:8" ht="30.75" customHeight="1">
      <c r="B27" s="66"/>
      <c r="C27" s="263" t="s">
        <v>175</v>
      </c>
      <c r="D27" s="264"/>
      <c r="E27" s="258" t="s">
        <v>172</v>
      </c>
      <c r="F27" s="259"/>
      <c r="G27" s="69"/>
      <c r="H27" s="70"/>
    </row>
    <row r="28" spans="2:8" ht="35.25" customHeight="1">
      <c r="B28" s="66"/>
      <c r="C28" s="263" t="s">
        <v>176</v>
      </c>
      <c r="D28" s="264"/>
      <c r="E28" s="258" t="s">
        <v>173</v>
      </c>
      <c r="F28" s="259"/>
      <c r="G28" s="69"/>
      <c r="H28" s="70"/>
    </row>
    <row r="29" spans="2:8" ht="33" customHeight="1">
      <c r="B29" s="66"/>
      <c r="C29" s="263" t="s">
        <v>176</v>
      </c>
      <c r="D29" s="264"/>
      <c r="E29" s="258" t="s">
        <v>173</v>
      </c>
      <c r="F29" s="259"/>
      <c r="G29" s="69"/>
      <c r="H29" s="70"/>
    </row>
    <row r="30" spans="2:8" ht="30" customHeight="1">
      <c r="B30" s="66"/>
      <c r="C30" s="263" t="s">
        <v>177</v>
      </c>
      <c r="D30" s="264"/>
      <c r="E30" s="258" t="s">
        <v>174</v>
      </c>
      <c r="F30" s="259"/>
      <c r="G30" s="69"/>
      <c r="H30" s="70"/>
    </row>
    <row r="31" spans="2:8" ht="35.25" customHeight="1">
      <c r="B31" s="66"/>
      <c r="C31" s="263" t="s">
        <v>178</v>
      </c>
      <c r="D31" s="264"/>
      <c r="E31" s="258" t="s">
        <v>179</v>
      </c>
      <c r="F31" s="259"/>
      <c r="G31" s="69"/>
      <c r="H31" s="70"/>
    </row>
    <row r="32" spans="2:8" ht="31.5" customHeight="1">
      <c r="B32" s="66"/>
      <c r="C32" s="263" t="s">
        <v>180</v>
      </c>
      <c r="D32" s="264"/>
      <c r="E32" s="258" t="s">
        <v>181</v>
      </c>
      <c r="F32" s="259"/>
      <c r="G32" s="69"/>
      <c r="H32" s="70"/>
    </row>
    <row r="33" spans="2:8" ht="35.25" customHeight="1">
      <c r="B33" s="66"/>
      <c r="C33" s="263" t="s">
        <v>182</v>
      </c>
      <c r="D33" s="264"/>
      <c r="E33" s="258" t="s">
        <v>183</v>
      </c>
      <c r="F33" s="259"/>
      <c r="G33" s="69"/>
      <c r="H33" s="70"/>
    </row>
    <row r="34" spans="2:8" ht="59.25" customHeight="1">
      <c r="B34" s="66"/>
      <c r="C34" s="263" t="s">
        <v>184</v>
      </c>
      <c r="D34" s="264"/>
      <c r="E34" s="258" t="s">
        <v>185</v>
      </c>
      <c r="F34" s="259"/>
      <c r="G34" s="69"/>
      <c r="H34" s="70"/>
    </row>
    <row r="35" spans="2:8" ht="29.25" customHeight="1">
      <c r="B35" s="66"/>
      <c r="C35" s="263" t="s">
        <v>29</v>
      </c>
      <c r="D35" s="264"/>
      <c r="E35" s="258" t="s">
        <v>186</v>
      </c>
      <c r="F35" s="259"/>
      <c r="G35" s="69"/>
      <c r="H35" s="70"/>
    </row>
    <row r="36" spans="2:8" ht="82.5" customHeight="1">
      <c r="B36" s="66"/>
      <c r="C36" s="263" t="s">
        <v>188</v>
      </c>
      <c r="D36" s="264"/>
      <c r="E36" s="258" t="s">
        <v>187</v>
      </c>
      <c r="F36" s="259"/>
      <c r="G36" s="69"/>
      <c r="H36" s="70"/>
    </row>
    <row r="37" spans="2:8" ht="46.5" customHeight="1">
      <c r="B37" s="66"/>
      <c r="C37" s="263" t="s">
        <v>37</v>
      </c>
      <c r="D37" s="264"/>
      <c r="E37" s="258" t="s">
        <v>189</v>
      </c>
      <c r="F37" s="259"/>
      <c r="G37" s="69"/>
      <c r="H37" s="70"/>
    </row>
    <row r="38" spans="2:8" ht="6.75" customHeight="1" thickBot="1">
      <c r="B38" s="66"/>
      <c r="C38" s="265"/>
      <c r="D38" s="266"/>
      <c r="E38" s="267"/>
      <c r="F38" s="268"/>
      <c r="G38" s="69"/>
      <c r="H38" s="70"/>
    </row>
    <row r="39" spans="2:8" ht="15.75" thickTop="1">
      <c r="B39" s="66"/>
      <c r="C39" s="67"/>
      <c r="D39" s="67"/>
      <c r="E39" s="68"/>
      <c r="F39" s="68"/>
      <c r="G39" s="69"/>
      <c r="H39" s="70"/>
    </row>
    <row r="40" spans="2:8" ht="21" customHeight="1">
      <c r="B40" s="260" t="s">
        <v>198</v>
      </c>
      <c r="C40" s="261"/>
      <c r="D40" s="261"/>
      <c r="E40" s="261"/>
      <c r="F40" s="261"/>
      <c r="G40" s="261"/>
      <c r="H40" s="262"/>
    </row>
    <row r="41" spans="2:8" ht="20.25" customHeight="1">
      <c r="B41" s="260" t="s">
        <v>199</v>
      </c>
      <c r="C41" s="261"/>
      <c r="D41" s="261"/>
      <c r="E41" s="261"/>
      <c r="F41" s="261"/>
      <c r="G41" s="261"/>
      <c r="H41" s="262"/>
    </row>
    <row r="42" spans="2:8" ht="20.25" customHeight="1">
      <c r="B42" s="260" t="s">
        <v>200</v>
      </c>
      <c r="C42" s="261"/>
      <c r="D42" s="261"/>
      <c r="E42" s="261"/>
      <c r="F42" s="261"/>
      <c r="G42" s="261"/>
      <c r="H42" s="262"/>
    </row>
    <row r="43" spans="2:8" ht="20.25" customHeight="1">
      <c r="B43" s="260" t="s">
        <v>201</v>
      </c>
      <c r="C43" s="261"/>
      <c r="D43" s="261"/>
      <c r="E43" s="261"/>
      <c r="F43" s="261"/>
      <c r="G43" s="261"/>
      <c r="H43" s="262"/>
    </row>
    <row r="44" spans="2:8">
      <c r="B44" s="260" t="s">
        <v>202</v>
      </c>
      <c r="C44" s="261"/>
      <c r="D44" s="261"/>
      <c r="E44" s="261"/>
      <c r="F44" s="261"/>
      <c r="G44" s="261"/>
      <c r="H44" s="262"/>
    </row>
    <row r="45" spans="2:8" ht="15.75" thickBot="1">
      <c r="B45" s="71"/>
      <c r="C45" s="72"/>
      <c r="D45" s="72"/>
      <c r="E45" s="72"/>
      <c r="F45" s="72"/>
      <c r="G45" s="72"/>
      <c r="H45" s="73"/>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M39"/>
  <sheetViews>
    <sheetView topLeftCell="H10" zoomScale="89" zoomScaleNormal="89" zoomScaleSheetLayoutView="10" workbookViewId="0">
      <selection activeCell="A12" sqref="A12"/>
    </sheetView>
  </sheetViews>
  <sheetFormatPr baseColWidth="10" defaultRowHeight="15.75"/>
  <cols>
    <col min="1" max="1" width="4.42578125" style="86" bestFit="1" customWidth="1"/>
    <col min="2" max="2" width="17.28515625" style="86" customWidth="1"/>
    <col min="3" max="3" width="41.140625" style="86" customWidth="1"/>
    <col min="4" max="4" width="36.85546875" style="86" customWidth="1"/>
    <col min="5" max="5" width="41.5703125" style="81" customWidth="1"/>
    <col min="6" max="6" width="36.140625" style="87" bestFit="1" customWidth="1"/>
    <col min="7" max="7" width="16.42578125" style="81" customWidth="1"/>
    <col min="8" max="8" width="33.28515625" style="81" bestFit="1" customWidth="1"/>
    <col min="9" max="9" width="7" style="81" bestFit="1" customWidth="1"/>
    <col min="10" max="10" width="36.140625" style="81" customWidth="1"/>
    <col min="11" max="11" width="0.140625" style="81" customWidth="1"/>
    <col min="12" max="12" width="18.5703125" style="81" bestFit="1" customWidth="1"/>
    <col min="13" max="13" width="7" style="81" bestFit="1" customWidth="1"/>
    <col min="14" max="14" width="36.140625" style="81" bestFit="1" customWidth="1"/>
    <col min="15" max="15" width="5.85546875" style="81" customWidth="1"/>
    <col min="16" max="16" width="44.140625" style="81" customWidth="1"/>
    <col min="17" max="17" width="17.28515625" style="81" customWidth="1"/>
    <col min="18" max="18" width="6.85546875" style="81" customWidth="1"/>
    <col min="19" max="19" width="5" style="81" customWidth="1"/>
    <col min="20" max="20" width="5.5703125" style="81" customWidth="1"/>
    <col min="21" max="21" width="7.140625" style="81" customWidth="1"/>
    <col min="22" max="22" width="6.7109375" style="81" customWidth="1"/>
    <col min="23" max="23" width="7.5703125" style="81" customWidth="1"/>
    <col min="24" max="24" width="38.28515625" style="81" customWidth="1"/>
    <col min="25" max="25" width="8.7109375" style="81" customWidth="1"/>
    <col min="26" max="26" width="10.42578125" style="81" customWidth="1"/>
    <col min="27" max="27" width="9.28515625" style="81" customWidth="1"/>
    <col min="28" max="28" width="9.140625" style="81" customWidth="1"/>
    <col min="29" max="29" width="8.42578125" style="81" customWidth="1"/>
    <col min="30" max="30" width="7.28515625" style="81" customWidth="1"/>
    <col min="31" max="31" width="43.28515625" style="81" customWidth="1"/>
    <col min="32" max="32" width="18.85546875" style="81" customWidth="1"/>
    <col min="33" max="33" width="20.85546875" style="81" customWidth="1"/>
    <col min="34" max="34" width="18.28515625" style="81" customWidth="1"/>
    <col min="35" max="35" width="19.28515625" style="81" customWidth="1"/>
    <col min="36" max="36" width="20.5703125" style="81" customWidth="1"/>
    <col min="37" max="16384" width="11.42578125" style="81"/>
  </cols>
  <sheetData>
    <row r="1" spans="1:65" ht="16.5" customHeight="1">
      <c r="A1" s="289" t="s">
        <v>297</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88"/>
      <c r="AI1" s="88"/>
      <c r="AJ1" s="88"/>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row>
    <row r="2" spans="1:65" ht="24" customHeight="1">
      <c r="A2" s="273"/>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88"/>
      <c r="AI2" s="88"/>
      <c r="AJ2" s="88"/>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row>
    <row r="3" spans="1:65" ht="16.5">
      <c r="A3" s="89"/>
      <c r="B3" s="90"/>
      <c r="C3" s="89"/>
      <c r="D3" s="89"/>
      <c r="E3" s="88"/>
      <c r="F3" s="91"/>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row>
    <row r="4" spans="1:65" ht="26.25" customHeight="1">
      <c r="A4" s="295" t="s">
        <v>41</v>
      </c>
      <c r="B4" s="296"/>
      <c r="C4" s="300" t="s">
        <v>298</v>
      </c>
      <c r="D4" s="301"/>
      <c r="E4" s="301"/>
      <c r="F4" s="301"/>
      <c r="G4" s="301"/>
      <c r="H4" s="301"/>
      <c r="I4" s="301"/>
      <c r="J4" s="301"/>
      <c r="K4" s="301"/>
      <c r="L4" s="301"/>
      <c r="M4" s="301"/>
      <c r="N4" s="302"/>
      <c r="O4" s="288"/>
      <c r="P4" s="288"/>
      <c r="Q4" s="288"/>
      <c r="R4" s="88"/>
      <c r="S4" s="88"/>
      <c r="T4" s="88"/>
      <c r="U4" s="88"/>
      <c r="V4" s="88"/>
      <c r="W4" s="88"/>
      <c r="X4" s="88"/>
      <c r="Y4" s="88"/>
      <c r="Z4" s="88"/>
      <c r="AA4" s="88"/>
      <c r="AB4" s="88"/>
      <c r="AC4" s="88"/>
      <c r="AD4" s="88"/>
      <c r="AE4" s="88"/>
      <c r="AF4" s="88"/>
      <c r="AG4" s="88"/>
      <c r="AH4" s="88"/>
      <c r="AI4" s="88"/>
      <c r="AJ4" s="88"/>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row>
    <row r="5" spans="1:65" ht="42.75" customHeight="1">
      <c r="A5" s="295" t="s">
        <v>128</v>
      </c>
      <c r="B5" s="296"/>
      <c r="C5" s="297" t="s">
        <v>209</v>
      </c>
      <c r="D5" s="298"/>
      <c r="E5" s="298"/>
      <c r="F5" s="298"/>
      <c r="G5" s="298"/>
      <c r="H5" s="298"/>
      <c r="I5" s="298"/>
      <c r="J5" s="298"/>
      <c r="K5" s="298"/>
      <c r="L5" s="298"/>
      <c r="M5" s="298"/>
      <c r="N5" s="299"/>
      <c r="O5" s="88"/>
      <c r="P5" s="88"/>
      <c r="Q5" s="88"/>
      <c r="R5" s="88"/>
      <c r="S5" s="88"/>
      <c r="T5" s="88"/>
      <c r="U5" s="88"/>
      <c r="V5" s="88"/>
      <c r="W5" s="88"/>
      <c r="X5" s="88"/>
      <c r="Y5" s="88"/>
      <c r="Z5" s="88"/>
      <c r="AA5" s="88"/>
      <c r="AB5" s="88"/>
      <c r="AC5" s="88"/>
      <c r="AD5" s="88"/>
      <c r="AE5" s="88"/>
      <c r="AF5" s="88"/>
      <c r="AG5" s="88"/>
      <c r="AH5" s="88"/>
      <c r="AI5" s="88"/>
      <c r="AJ5" s="88"/>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row>
    <row r="6" spans="1:65" ht="49.5" customHeight="1">
      <c r="A6" s="295" t="s">
        <v>42</v>
      </c>
      <c r="B6" s="296"/>
      <c r="C6" s="297" t="s">
        <v>260</v>
      </c>
      <c r="D6" s="298"/>
      <c r="E6" s="298"/>
      <c r="F6" s="298"/>
      <c r="G6" s="298"/>
      <c r="H6" s="298"/>
      <c r="I6" s="298"/>
      <c r="J6" s="298"/>
      <c r="K6" s="298"/>
      <c r="L6" s="298"/>
      <c r="M6" s="298"/>
      <c r="N6" s="299"/>
      <c r="O6" s="88"/>
      <c r="P6" s="88"/>
      <c r="Q6" s="88"/>
      <c r="R6" s="88"/>
      <c r="S6" s="88"/>
      <c r="T6" s="88"/>
      <c r="U6" s="88"/>
      <c r="V6" s="88"/>
      <c r="W6" s="88"/>
      <c r="X6" s="88"/>
      <c r="Y6" s="88"/>
      <c r="Z6" s="88"/>
      <c r="AA6" s="88"/>
      <c r="AB6" s="88"/>
      <c r="AC6" s="88"/>
      <c r="AD6" s="88"/>
      <c r="AE6" s="88"/>
      <c r="AF6" s="88"/>
      <c r="AG6" s="88"/>
      <c r="AH6" s="88"/>
      <c r="AI6" s="88"/>
      <c r="AJ6" s="88"/>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row>
    <row r="7" spans="1:65" ht="16.5">
      <c r="A7" s="292" t="s">
        <v>136</v>
      </c>
      <c r="B7" s="293"/>
      <c r="C7" s="293"/>
      <c r="D7" s="293"/>
      <c r="E7" s="293"/>
      <c r="F7" s="293"/>
      <c r="G7" s="294"/>
      <c r="H7" s="292" t="s">
        <v>137</v>
      </c>
      <c r="I7" s="293"/>
      <c r="J7" s="293"/>
      <c r="K7" s="293"/>
      <c r="L7" s="293"/>
      <c r="M7" s="293"/>
      <c r="N7" s="294"/>
      <c r="O7" s="292" t="s">
        <v>138</v>
      </c>
      <c r="P7" s="293"/>
      <c r="Q7" s="293"/>
      <c r="R7" s="293"/>
      <c r="S7" s="293"/>
      <c r="T7" s="293"/>
      <c r="U7" s="293"/>
      <c r="V7" s="293"/>
      <c r="W7" s="294"/>
      <c r="X7" s="292" t="s">
        <v>139</v>
      </c>
      <c r="Y7" s="293"/>
      <c r="Z7" s="293"/>
      <c r="AA7" s="293"/>
      <c r="AB7" s="293"/>
      <c r="AC7" s="293"/>
      <c r="AD7" s="294"/>
      <c r="AE7" s="287" t="s">
        <v>34</v>
      </c>
      <c r="AF7" s="287"/>
      <c r="AG7" s="287"/>
      <c r="AH7" s="276" t="s">
        <v>256</v>
      </c>
      <c r="AI7" s="276"/>
      <c r="AJ7" s="276"/>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row>
    <row r="8" spans="1:65" ht="16.5" customHeight="1">
      <c r="A8" s="284" t="s">
        <v>0</v>
      </c>
      <c r="B8" s="287" t="s">
        <v>2</v>
      </c>
      <c r="C8" s="269" t="s">
        <v>231</v>
      </c>
      <c r="D8" s="269" t="s">
        <v>40</v>
      </c>
      <c r="E8" s="286" t="s">
        <v>1</v>
      </c>
      <c r="F8" s="275" t="s">
        <v>48</v>
      </c>
      <c r="G8" s="269" t="s">
        <v>132</v>
      </c>
      <c r="H8" s="271" t="s">
        <v>33</v>
      </c>
      <c r="I8" s="272" t="s">
        <v>5</v>
      </c>
      <c r="J8" s="275" t="s">
        <v>85</v>
      </c>
      <c r="K8" s="275" t="s">
        <v>90</v>
      </c>
      <c r="L8" s="274" t="s">
        <v>43</v>
      </c>
      <c r="M8" s="272" t="s">
        <v>5</v>
      </c>
      <c r="N8" s="269" t="s">
        <v>46</v>
      </c>
      <c r="O8" s="280" t="s">
        <v>11</v>
      </c>
      <c r="P8" s="270" t="s">
        <v>157</v>
      </c>
      <c r="Q8" s="275" t="s">
        <v>12</v>
      </c>
      <c r="R8" s="275" t="s">
        <v>8</v>
      </c>
      <c r="S8" s="275"/>
      <c r="T8" s="275"/>
      <c r="U8" s="275"/>
      <c r="V8" s="275"/>
      <c r="W8" s="275"/>
      <c r="X8" s="280" t="s">
        <v>135</v>
      </c>
      <c r="Y8" s="280" t="s">
        <v>44</v>
      </c>
      <c r="Z8" s="280" t="s">
        <v>5</v>
      </c>
      <c r="AA8" s="280" t="s">
        <v>45</v>
      </c>
      <c r="AB8" s="280" t="s">
        <v>5</v>
      </c>
      <c r="AC8" s="280" t="s">
        <v>47</v>
      </c>
      <c r="AD8" s="282" t="s">
        <v>29</v>
      </c>
      <c r="AE8" s="270" t="s">
        <v>34</v>
      </c>
      <c r="AF8" s="270" t="s">
        <v>35</v>
      </c>
      <c r="AG8" s="270" t="s">
        <v>36</v>
      </c>
      <c r="AH8" s="92" t="s">
        <v>257</v>
      </c>
      <c r="AI8" s="92" t="s">
        <v>258</v>
      </c>
      <c r="AJ8" s="92" t="s">
        <v>259</v>
      </c>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row>
    <row r="9" spans="1:65" s="83" customFormat="1" ht="94.5" customHeight="1">
      <c r="A9" s="285"/>
      <c r="B9" s="287"/>
      <c r="C9" s="270"/>
      <c r="D9" s="270"/>
      <c r="E9" s="287"/>
      <c r="F9" s="269"/>
      <c r="G9" s="270"/>
      <c r="H9" s="269"/>
      <c r="I9" s="273"/>
      <c r="J9" s="269"/>
      <c r="K9" s="269"/>
      <c r="L9" s="273"/>
      <c r="M9" s="273"/>
      <c r="N9" s="270"/>
      <c r="O9" s="280"/>
      <c r="P9" s="270"/>
      <c r="Q9" s="271"/>
      <c r="R9" s="93" t="s">
        <v>13</v>
      </c>
      <c r="S9" s="93" t="s">
        <v>17</v>
      </c>
      <c r="T9" s="93" t="s">
        <v>28</v>
      </c>
      <c r="U9" s="93" t="s">
        <v>18</v>
      </c>
      <c r="V9" s="93" t="s">
        <v>21</v>
      </c>
      <c r="W9" s="93" t="s">
        <v>24</v>
      </c>
      <c r="X9" s="280"/>
      <c r="Y9" s="280"/>
      <c r="Z9" s="280"/>
      <c r="AA9" s="280"/>
      <c r="AB9" s="280"/>
      <c r="AC9" s="280"/>
      <c r="AD9" s="283"/>
      <c r="AE9" s="270"/>
      <c r="AF9" s="270"/>
      <c r="AG9" s="270"/>
      <c r="AH9" s="94"/>
      <c r="AI9" s="94"/>
      <c r="AJ9" s="94"/>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row>
    <row r="10" spans="1:65" s="85" customFormat="1" ht="163.5" customHeight="1">
      <c r="A10" s="105">
        <v>1</v>
      </c>
      <c r="B10" s="96" t="s">
        <v>131</v>
      </c>
      <c r="C10" s="96" t="s">
        <v>232</v>
      </c>
      <c r="D10" s="106" t="s">
        <v>299</v>
      </c>
      <c r="E10" s="148" t="s">
        <v>210</v>
      </c>
      <c r="F10" s="96" t="s">
        <v>123</v>
      </c>
      <c r="G10" s="99">
        <v>30</v>
      </c>
      <c r="H10" s="100" t="str">
        <f>IF(G10&lt;=0,"",IF(G10&lt;=2,"Muy Baja",IF(G10&lt;=24,"Baja",IF(G10&lt;=500,"Media",IF(G10&lt;=5000,"Alta","Muy Alta")))))</f>
        <v>Media</v>
      </c>
      <c r="I10" s="101">
        <f>IF(H10="","",IF(H10="Muy Baja",0.2,IF(H10="Baja",0.4,IF(H10="Media",0.6,IF(H10="Alta",0.8,IF(H10="Muy Alta",1,))))))</f>
        <v>0.6</v>
      </c>
      <c r="J10" s="102" t="s">
        <v>145</v>
      </c>
      <c r="K10" s="277" t="str">
        <f>IF(NOT(ISERROR(MATCH(J10,'Tabla Impacto'!$B$221:$B$223,0))),'Tabla Impacto'!$F$223&amp;"Por favor no seleccionar los criterios de impacto(Afectación Económica o presupuestal y Pérdida Reputacional)",J10)</f>
        <v xml:space="preserve">     Entre 10 y 50 SMLMV </v>
      </c>
      <c r="L10" s="100" t="str">
        <f>IF(OR(K10='Tabla Impacto'!$C$11,K10='Tabla Impacto'!$D$11),"Leve",IF(OR(K10='Tabla Impacto'!$C$12,K10='Tabla Impacto'!$D$12),"Menor",IF(OR(K10='Tabla Impacto'!$C$13,K10='Tabla Impacto'!$D$13),"Moderado",IF(OR(K10='Tabla Impacto'!$C$14,K10='Tabla Impacto'!$D$14),"Mayor",IF(OR(K10='Tabla Impacto'!$C$15,K10='Tabla Impacto'!$D$15),"Catastrófico","")))))</f>
        <v>Menor</v>
      </c>
      <c r="M10" s="103">
        <f>IF(L10="","",IF(L10="Leve",0.2,IF(L10="Menor",0.4,IF(L10="Moderado",0.6,IF(L10="Mayor",0.8,IF(L10="Catastrófico",1,))))))</f>
        <v>0.4</v>
      </c>
      <c r="N10" s="104" t="str">
        <f>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05">
        <v>1</v>
      </c>
      <c r="P10" s="106" t="s">
        <v>246</v>
      </c>
      <c r="Q10" s="107" t="str">
        <f>IF(OR(R10="Preventivo",R10="Detectivo"),"Probabilidad",IF(R10="Correctivo","Impacto",""))</f>
        <v>Probabilidad</v>
      </c>
      <c r="R10" s="150" t="s">
        <v>14</v>
      </c>
      <c r="S10" s="150" t="s">
        <v>9</v>
      </c>
      <c r="T10" s="108" t="str">
        <f>IF(AND(R10="Preventivo",S10="Automático"),"50%",IF(AND(R10="Preventivo",S10="Manual"),"40%",IF(AND(R10="Detectivo",S10="Automático"),"40%",IF(AND(R10="Detectivo",S10="Manual"),"30%",IF(AND(R10="Correctivo",S10="Automático"),"35%",IF(AND(R10="Correctivo",S10="Manual"),"25%",""))))))</f>
        <v>40%</v>
      </c>
      <c r="U10" s="150" t="s">
        <v>19</v>
      </c>
      <c r="V10" s="150" t="s">
        <v>23</v>
      </c>
      <c r="W10" s="150" t="s">
        <v>117</v>
      </c>
      <c r="X10" s="109">
        <f>IFERROR(IF(Q10="Probabilidad",(I10-(+I10*T10)),IF(Q10="Impacto",I10,"")),"")</f>
        <v>0.36</v>
      </c>
      <c r="Y10" s="152" t="str">
        <f>IFERROR(IF(X10="","",IF(X10&lt;=0.2,"Muy Baja",IF(X10&lt;=0.4,"Baja",IF(X10&lt;=0.6,"Media",IF(X10&lt;=0.8,"Alta","Muy Alta"))))),"")</f>
        <v>Baja</v>
      </c>
      <c r="Z10" s="111">
        <f>+X10</f>
        <v>0.36</v>
      </c>
      <c r="AA10" s="152" t="str">
        <f>IFERROR(IF(AB10="","",IF(AB10&lt;=0.2,"Leve",IF(AB10&lt;=0.4,"Menor",IF(AB10&lt;=0.6,"Moderado",IF(AB10&lt;=0.8,"Mayor","Catastrófico"))))),"")</f>
        <v>Menor</v>
      </c>
      <c r="AB10" s="111">
        <f>IFERROR(IF(Q10="Impacto",(M10-(+M10*T10)),IF(Q10="Probabilidad",M10,"")),"")</f>
        <v>0.4</v>
      </c>
      <c r="AC10" s="153" t="str">
        <f>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54" t="s">
        <v>133</v>
      </c>
      <c r="AE10" s="113"/>
      <c r="AF10" s="123" t="s">
        <v>251</v>
      </c>
      <c r="AG10" s="114"/>
      <c r="AH10" s="115"/>
      <c r="AI10" s="115"/>
      <c r="AJ10" s="115"/>
      <c r="AK10" s="84"/>
      <c r="AL10" s="84"/>
      <c r="AM10" s="84"/>
      <c r="AN10" s="84"/>
      <c r="AO10" s="84"/>
      <c r="AP10" s="84" t="str">
        <f>H10&amp;L10</f>
        <v>MediaMenor</v>
      </c>
      <c r="AQ10" s="84"/>
      <c r="AR10" s="84"/>
      <c r="AS10" s="84"/>
      <c r="AT10" s="84"/>
      <c r="AU10" s="84"/>
      <c r="AV10" s="84"/>
      <c r="AW10" s="84"/>
      <c r="AX10" s="84"/>
      <c r="AY10" s="84"/>
      <c r="AZ10" s="84"/>
      <c r="BA10" s="84"/>
      <c r="BB10" s="84"/>
      <c r="BC10" s="84"/>
      <c r="BD10" s="84"/>
      <c r="BE10" s="84"/>
      <c r="BF10" s="84"/>
      <c r="BG10" s="84"/>
      <c r="BH10" s="84"/>
      <c r="BI10" s="84"/>
      <c r="BJ10" s="84"/>
      <c r="BK10" s="84"/>
      <c r="BL10" s="84"/>
      <c r="BM10" s="84"/>
    </row>
    <row r="11" spans="1:65" ht="156" customHeight="1">
      <c r="A11" s="105">
        <v>2</v>
      </c>
      <c r="B11" s="96" t="s">
        <v>131</v>
      </c>
      <c r="C11" s="96" t="s">
        <v>233</v>
      </c>
      <c r="D11" s="106" t="s">
        <v>261</v>
      </c>
      <c r="E11" s="148" t="s">
        <v>211</v>
      </c>
      <c r="F11" s="96" t="s">
        <v>272</v>
      </c>
      <c r="G11" s="99">
        <v>80</v>
      </c>
      <c r="H11" s="100" t="str">
        <f t="shared" ref="H11:H15" si="0">IF(G11&lt;=0,"",IF(G11&lt;=2,"Muy Baja",IF(G11&lt;=24,"Baja",IF(G11&lt;=500,"Media",IF(G11&lt;=5000,"Alta","Muy Alta")))))</f>
        <v>Media</v>
      </c>
      <c r="I11" s="101">
        <f t="shared" ref="I11:I15" si="1">IF(H11="","",IF(H11="Muy Baja",0.2,IF(H11="Baja",0.4,IF(H11="Media",0.6,IF(H11="Alta",0.8,IF(H11="Muy Alta",1,))))))</f>
        <v>0.6</v>
      </c>
      <c r="J11" s="116" t="s">
        <v>144</v>
      </c>
      <c r="K11" s="278" t="str">
        <f>IF(NOT(ISERROR(MATCH(J11,_xlfn.ANCHORARRAY(#REF!),0))),I22&amp;"Por favor no seleccionar los criterios de impacto",J11)</f>
        <v xml:space="preserve">     Entre 50 y 100 SMLMV </v>
      </c>
      <c r="L11" s="100" t="str">
        <f>IF(OR(K11='Tabla Impacto'!$C$11,K11='Tabla Impacto'!$D$11),"Leve",IF(OR(K11='Tabla Impacto'!$C$12,K11='Tabla Impacto'!$D$12),"Menor",IF(OR(K11='Tabla Impacto'!$C$13,K11='Tabla Impacto'!$D$13),"Moderado",IF(OR(K11='Tabla Impacto'!$C$14,K11='Tabla Impacto'!$D$14),"Mayor",IF(OR(K11='Tabla Impacto'!$C$15,K11='Tabla Impacto'!$D$15),"Catastrófico","")))))</f>
        <v>Moderado</v>
      </c>
      <c r="M11" s="103">
        <f t="shared" ref="M11:M15" si="2">IF(L11="","",IF(L11="Leve",0.2,IF(L11="Menor",0.4,IF(L11="Moderado",0.6,IF(L11="Mayor",0.8,IF(L11="Catastrófico",1,))))))</f>
        <v>0.6</v>
      </c>
      <c r="N11" s="104" t="str">
        <f t="shared" ref="N11:N20" si="3">IF(OR(AND(H11="Muy Baja",L11="Leve"),AND(H11="Muy Baja",L11="Menor"),AND(H11="Baja",L11="Leve")),"Bajo",IF(OR(AND(H11="Muy baja",L11="Moderado"),AND(H11="Baja",L11="Menor"),AND(H11="Baja",L11="Moderado"),AND(H11="Media",L11="Leve"),AND(H11="Media",L11="Menor"),AND(H11="Media",L11="Moderado"),AND(H11="Alta",L11="Leve"),AND(H11="Alta",L11="Menor")),"Moderado",IF(OR(AND(H11="Muy Baja",L11="Mayor"),AND(H11="Baja",L11="Mayor"),AND(H11="Media",L11="Mayor"),AND(H11="Alta",L11="Moderado"),AND(H11="Alta",L11="Mayor"),AND(H11="Muy Alta",L11="Leve"),AND(H11="Muy Alta",L11="Menor"),AND(H11="Muy Alta",L11="Moderado"),AND(H11="Muy Alta",L11="Mayor")),"Alto",IF(OR(AND(H11="Muy Baja",L11="Catastrófico"),AND(H11="Baja",L11="Catastrófico"),AND(H11="Media",L11="Catastrófico"),AND(H11="Alta",L11="Catastrófico"),AND(H11="Muy Alta",L11="Catastrófico")),"Extremo",""))))</f>
        <v>Moderado</v>
      </c>
      <c r="O11" s="105">
        <v>2</v>
      </c>
      <c r="P11" s="117" t="s">
        <v>247</v>
      </c>
      <c r="Q11" s="118" t="str">
        <f t="shared" ref="Q11:Q36" si="4">IF(OR(R11="Preventivo",R11="Detectivo"),"Probabilidad",IF(R11="Correctivo","Impacto",""))</f>
        <v>Probabilidad</v>
      </c>
      <c r="R11" s="151" t="s">
        <v>14</v>
      </c>
      <c r="S11" s="151" t="s">
        <v>9</v>
      </c>
      <c r="T11" s="120" t="str">
        <f t="shared" ref="T11:T15" si="5">IF(AND(R11="Preventivo",S11="Automático"),"50%",IF(AND(R11="Preventivo",S11="Manual"),"40%",IF(AND(R11="Detectivo",S11="Automático"),"40%",IF(AND(R11="Detectivo",S11="Manual"),"30%",IF(AND(R11="Correctivo",S11="Automático"),"35%",IF(AND(R11="Correctivo",S11="Manual"),"25%",""))))))</f>
        <v>40%</v>
      </c>
      <c r="U11" s="151" t="s">
        <v>19</v>
      </c>
      <c r="V11" s="151" t="s">
        <v>22</v>
      </c>
      <c r="W11" s="151" t="s">
        <v>117</v>
      </c>
      <c r="X11" s="109">
        <f t="shared" ref="X11:X36" si="6">IFERROR(IF(Q11="Probabilidad",(I11-(+I11*T11)),IF(Q11="Impacto",I11,"")),"")</f>
        <v>0.36</v>
      </c>
      <c r="Y11" s="152" t="str">
        <f t="shared" ref="Y11:Y36" si="7">IFERROR(IF(X11="","",IF(X11&lt;=0.2,"Muy Baja",IF(X11&lt;=0.4,"Baja",IF(X11&lt;=0.6,"Media",IF(X11&lt;=0.8,"Alta","Muy Alta"))))),"")</f>
        <v>Baja</v>
      </c>
      <c r="Z11" s="111">
        <f t="shared" ref="Z11:Z15" si="8">+X11</f>
        <v>0.36</v>
      </c>
      <c r="AA11" s="152" t="str">
        <f t="shared" ref="AA11:AA36" si="9">IFERROR(IF(AB11="","",IF(AB11&lt;=0.2,"Leve",IF(AB11&lt;=0.4,"Menor",IF(AB11&lt;=0.6,"Moderado",IF(AB11&lt;=0.8,"Mayor","Catastrófico"))))),"")</f>
        <v>Moderado</v>
      </c>
      <c r="AB11" s="111">
        <f t="shared" ref="AB11:AB36" si="10">IFERROR(IF(Q11="Impacto",(M11-(+M11*T11)),IF(Q11="Probabilidad",M11,"")),"")</f>
        <v>0.6</v>
      </c>
      <c r="AC11" s="153" t="str">
        <f t="shared" ref="AC11:AC15" si="1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54" t="s">
        <v>133</v>
      </c>
      <c r="AE11" s="113"/>
      <c r="AF11" s="123" t="s">
        <v>273</v>
      </c>
      <c r="AG11" s="114"/>
      <c r="AH11" s="121"/>
      <c r="AI11" s="121"/>
      <c r="AJ11" s="122"/>
      <c r="AK11" s="80"/>
      <c r="AL11" s="80"/>
      <c r="AM11" s="80"/>
      <c r="AN11" s="80"/>
      <c r="AO11" s="80"/>
      <c r="AP11" s="84" t="str">
        <f t="shared" ref="AP11:AP36" si="12">H11&amp;L11</f>
        <v>MediaModerado</v>
      </c>
      <c r="AQ11" s="80"/>
      <c r="AR11" s="80"/>
      <c r="AS11" s="80"/>
      <c r="AT11" s="80"/>
      <c r="AU11" s="80"/>
      <c r="AV11" s="80"/>
      <c r="AW11" s="80"/>
      <c r="AX11" s="80"/>
      <c r="AY11" s="80"/>
      <c r="AZ11" s="80"/>
      <c r="BA11" s="80"/>
      <c r="BB11" s="80"/>
      <c r="BC11" s="80"/>
      <c r="BD11" s="80"/>
      <c r="BE11" s="80"/>
      <c r="BF11" s="80"/>
      <c r="BG11" s="80"/>
      <c r="BH11" s="80"/>
      <c r="BI11" s="80"/>
      <c r="BJ11" s="80"/>
      <c r="BK11" s="80"/>
      <c r="BL11" s="80"/>
      <c r="BM11" s="80"/>
    </row>
    <row r="12" spans="1:65" ht="84.75" customHeight="1">
      <c r="A12" s="105">
        <v>3</v>
      </c>
      <c r="B12" s="96" t="s">
        <v>131</v>
      </c>
      <c r="C12" s="96" t="s">
        <v>234</v>
      </c>
      <c r="D12" s="127" t="s">
        <v>261</v>
      </c>
      <c r="E12" s="133" t="s">
        <v>212</v>
      </c>
      <c r="F12" s="96" t="s">
        <v>272</v>
      </c>
      <c r="G12" s="99">
        <v>300</v>
      </c>
      <c r="H12" s="100" t="str">
        <f t="shared" si="0"/>
        <v>Media</v>
      </c>
      <c r="I12" s="101">
        <f t="shared" si="1"/>
        <v>0.6</v>
      </c>
      <c r="J12" s="149" t="s">
        <v>148</v>
      </c>
      <c r="K12" s="278" t="str">
        <f>IF(NOT(ISERROR(MATCH(J12,_xlfn.ANCHORARRAY(E21),0))),I23&amp;"Por favor no seleccionar los criterios de impacto",J12)</f>
        <v xml:space="preserve">     El riesgo afecta la imagen de alguna área de la organización</v>
      </c>
      <c r="L12" s="100" t="str">
        <f>IF(OR(K12='Tabla Impacto'!$C$11,K12='Tabla Impacto'!$D$11),"Leve",IF(OR(K12='Tabla Impacto'!$C$12,K12='Tabla Impacto'!$D$12),"Menor",IF(OR(K12='Tabla Impacto'!$C$13,K12='Tabla Impacto'!$D$13),"Moderado",IF(OR(K12='Tabla Impacto'!$C$14,K12='Tabla Impacto'!$D$14),"Mayor",IF(OR(K12='Tabla Impacto'!$C$15,K12='Tabla Impacto'!$D$15),"Catastrófico","")))))</f>
        <v>Leve</v>
      </c>
      <c r="M12" s="103">
        <f t="shared" si="2"/>
        <v>0.2</v>
      </c>
      <c r="N12" s="104" t="str">
        <f t="shared" si="3"/>
        <v>Moderado</v>
      </c>
      <c r="O12" s="105">
        <v>3</v>
      </c>
      <c r="P12" s="117" t="s">
        <v>243</v>
      </c>
      <c r="Q12" s="118" t="str">
        <f t="shared" si="4"/>
        <v>Probabilidad</v>
      </c>
      <c r="R12" s="151" t="s">
        <v>14</v>
      </c>
      <c r="S12" s="151" t="s">
        <v>9</v>
      </c>
      <c r="T12" s="120" t="str">
        <f t="shared" si="5"/>
        <v>40%</v>
      </c>
      <c r="U12" s="151" t="s">
        <v>19</v>
      </c>
      <c r="V12" s="151" t="s">
        <v>22</v>
      </c>
      <c r="W12" s="151" t="s">
        <v>117</v>
      </c>
      <c r="X12" s="109">
        <f t="shared" si="6"/>
        <v>0.36</v>
      </c>
      <c r="Y12" s="152" t="str">
        <f t="shared" si="7"/>
        <v>Baja</v>
      </c>
      <c r="Z12" s="111">
        <f t="shared" si="8"/>
        <v>0.36</v>
      </c>
      <c r="AA12" s="152" t="str">
        <f t="shared" si="9"/>
        <v>Leve</v>
      </c>
      <c r="AB12" s="111">
        <f t="shared" si="10"/>
        <v>0.2</v>
      </c>
      <c r="AC12" s="153" t="str">
        <f t="shared" si="11"/>
        <v>Bajo</v>
      </c>
      <c r="AD12" s="154" t="s">
        <v>133</v>
      </c>
      <c r="AE12" s="113"/>
      <c r="AF12" s="113" t="s">
        <v>251</v>
      </c>
      <c r="AG12" s="114"/>
      <c r="AH12" s="121"/>
      <c r="AI12" s="121"/>
      <c r="AJ12" s="122"/>
      <c r="AK12" s="80"/>
      <c r="AL12" s="80"/>
      <c r="AM12" s="80"/>
      <c r="AN12" s="80"/>
      <c r="AO12" s="80"/>
      <c r="AP12" s="84" t="str">
        <f t="shared" si="12"/>
        <v>MediaLeve</v>
      </c>
      <c r="AQ12" s="80"/>
      <c r="AR12" s="80"/>
      <c r="AS12" s="80"/>
      <c r="AT12" s="80"/>
      <c r="AU12" s="80"/>
      <c r="AV12" s="80"/>
      <c r="AW12" s="80"/>
      <c r="AX12" s="80"/>
      <c r="AY12" s="80"/>
      <c r="AZ12" s="80"/>
      <c r="BA12" s="80"/>
      <c r="BB12" s="80"/>
      <c r="BC12" s="80"/>
      <c r="BD12" s="80"/>
      <c r="BE12" s="80"/>
      <c r="BF12" s="80"/>
      <c r="BG12" s="80"/>
      <c r="BH12" s="80"/>
      <c r="BI12" s="80"/>
      <c r="BJ12" s="80"/>
      <c r="BK12" s="80"/>
      <c r="BL12" s="80"/>
      <c r="BM12" s="80"/>
    </row>
    <row r="13" spans="1:65" ht="156" customHeight="1">
      <c r="A13" s="105">
        <v>4</v>
      </c>
      <c r="B13" s="96" t="s">
        <v>131</v>
      </c>
      <c r="C13" s="96" t="s">
        <v>235</v>
      </c>
      <c r="D13" s="127" t="s">
        <v>262</v>
      </c>
      <c r="E13" s="133" t="s">
        <v>213</v>
      </c>
      <c r="F13" s="96" t="s">
        <v>123</v>
      </c>
      <c r="G13" s="99">
        <v>4</v>
      </c>
      <c r="H13" s="100" t="str">
        <f t="shared" si="0"/>
        <v>Baja</v>
      </c>
      <c r="I13" s="101">
        <f t="shared" si="1"/>
        <v>0.4</v>
      </c>
      <c r="J13" s="116" t="s">
        <v>144</v>
      </c>
      <c r="K13" s="278" t="str">
        <f>IF(NOT(ISERROR(MATCH(J13,_xlfn.ANCHORARRAY(E22),0))),I24&amp;"Por favor no seleccionar los criterios de impacto",J13)</f>
        <v xml:space="preserve">     Entre 50 y 100 SMLMV </v>
      </c>
      <c r="L13" s="100" t="str">
        <f>IF(OR(K13='Tabla Impacto'!$C$11,K13='Tabla Impacto'!$D$11),"Leve",IF(OR(K13='Tabla Impacto'!$C$12,K13='Tabla Impacto'!$D$12),"Menor",IF(OR(K13='Tabla Impacto'!$C$13,K13='Tabla Impacto'!$D$13),"Moderado",IF(OR(K13='Tabla Impacto'!$C$14,K13='Tabla Impacto'!$D$14),"Mayor",IF(OR(K13='Tabla Impacto'!$C$15,K13='Tabla Impacto'!$D$15),"Catastrófico","")))))</f>
        <v>Moderado</v>
      </c>
      <c r="M13" s="103">
        <f t="shared" si="2"/>
        <v>0.6</v>
      </c>
      <c r="N13" s="104" t="str">
        <f t="shared" si="3"/>
        <v>Moderado</v>
      </c>
      <c r="O13" s="105">
        <v>4</v>
      </c>
      <c r="P13" s="117" t="s">
        <v>248</v>
      </c>
      <c r="Q13" s="118" t="str">
        <f t="shared" si="4"/>
        <v>Probabilidad</v>
      </c>
      <c r="R13" s="151" t="s">
        <v>14</v>
      </c>
      <c r="S13" s="151" t="s">
        <v>9</v>
      </c>
      <c r="T13" s="120" t="str">
        <f t="shared" si="5"/>
        <v>40%</v>
      </c>
      <c r="U13" s="151" t="s">
        <v>19</v>
      </c>
      <c r="V13" s="151" t="s">
        <v>22</v>
      </c>
      <c r="W13" s="151" t="s">
        <v>117</v>
      </c>
      <c r="X13" s="109">
        <f t="shared" si="6"/>
        <v>0.24</v>
      </c>
      <c r="Y13" s="152" t="str">
        <f t="shared" si="7"/>
        <v>Baja</v>
      </c>
      <c r="Z13" s="111">
        <f t="shared" si="8"/>
        <v>0.24</v>
      </c>
      <c r="AA13" s="152" t="str">
        <f t="shared" si="9"/>
        <v>Moderado</v>
      </c>
      <c r="AB13" s="111">
        <f t="shared" si="10"/>
        <v>0.6</v>
      </c>
      <c r="AC13" s="15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54" t="s">
        <v>133</v>
      </c>
      <c r="AE13" s="113"/>
      <c r="AF13" s="123" t="s">
        <v>252</v>
      </c>
      <c r="AG13" s="114"/>
      <c r="AH13" s="121"/>
      <c r="AI13" s="121"/>
      <c r="AJ13" s="122"/>
      <c r="AK13" s="80"/>
      <c r="AL13" s="80"/>
      <c r="AM13" s="80"/>
      <c r="AN13" s="80"/>
      <c r="AO13" s="80"/>
      <c r="AP13" s="84" t="str">
        <f t="shared" si="12"/>
        <v>BajaModerado</v>
      </c>
      <c r="AQ13" s="80"/>
      <c r="AR13" s="80"/>
      <c r="AS13" s="80"/>
      <c r="AT13" s="80"/>
      <c r="AU13" s="80"/>
      <c r="AV13" s="80"/>
      <c r="AW13" s="80"/>
      <c r="AX13" s="80"/>
      <c r="AY13" s="80"/>
      <c r="AZ13" s="80"/>
      <c r="BA13" s="80"/>
      <c r="BB13" s="80"/>
      <c r="BC13" s="80"/>
      <c r="BD13" s="80"/>
      <c r="BE13" s="80"/>
      <c r="BF13" s="80"/>
      <c r="BG13" s="80"/>
      <c r="BH13" s="80"/>
      <c r="BI13" s="80"/>
      <c r="BJ13" s="80"/>
      <c r="BK13" s="80"/>
      <c r="BL13" s="80"/>
      <c r="BM13" s="80"/>
    </row>
    <row r="14" spans="1:65" ht="154.5" customHeight="1">
      <c r="A14" s="105">
        <v>5</v>
      </c>
      <c r="B14" s="96" t="s">
        <v>131</v>
      </c>
      <c r="C14" s="96" t="s">
        <v>236</v>
      </c>
      <c r="D14" s="97" t="s">
        <v>263</v>
      </c>
      <c r="E14" s="98" t="s">
        <v>214</v>
      </c>
      <c r="F14" s="96" t="s">
        <v>123</v>
      </c>
      <c r="G14" s="99">
        <v>20</v>
      </c>
      <c r="H14" s="100" t="str">
        <f t="shared" si="0"/>
        <v>Baja</v>
      </c>
      <c r="I14" s="101">
        <f t="shared" si="1"/>
        <v>0.4</v>
      </c>
      <c r="J14" s="116" t="s">
        <v>145</v>
      </c>
      <c r="K14" s="278" t="str">
        <f>IF(NOT(ISERROR(MATCH(J14,_xlfn.ANCHORARRAY(E23),0))),I25&amp;"Por favor no seleccionar los criterios de impacto",J14)</f>
        <v xml:space="preserve">     Entre 10 y 50 SMLMV </v>
      </c>
      <c r="L14" s="100" t="str">
        <f>IF(OR(K14='Tabla Impacto'!$C$11,K14='Tabla Impacto'!$D$11),"Leve",IF(OR(K14='Tabla Impacto'!$C$12,K14='Tabla Impacto'!$D$12),"Menor",IF(OR(K14='Tabla Impacto'!$C$13,K14='Tabla Impacto'!$D$13),"Moderado",IF(OR(K14='Tabla Impacto'!$C$14,K14='Tabla Impacto'!$D$14),"Mayor",IF(OR(K14='Tabla Impacto'!$C$15,K14='Tabla Impacto'!$D$15),"Catastrófico","")))))</f>
        <v>Menor</v>
      </c>
      <c r="M14" s="103">
        <f t="shared" si="2"/>
        <v>0.4</v>
      </c>
      <c r="N14" s="104" t="str">
        <f t="shared" si="3"/>
        <v>Moderado</v>
      </c>
      <c r="O14" s="105">
        <v>5</v>
      </c>
      <c r="P14" s="106" t="s">
        <v>274</v>
      </c>
      <c r="Q14" s="118" t="str">
        <f t="shared" si="4"/>
        <v>Probabilidad</v>
      </c>
      <c r="R14" s="151" t="s">
        <v>14</v>
      </c>
      <c r="S14" s="151" t="s">
        <v>9</v>
      </c>
      <c r="T14" s="120" t="str">
        <f t="shared" si="5"/>
        <v>40%</v>
      </c>
      <c r="U14" s="151" t="s">
        <v>19</v>
      </c>
      <c r="V14" s="151" t="s">
        <v>22</v>
      </c>
      <c r="W14" s="151" t="s">
        <v>117</v>
      </c>
      <c r="X14" s="109">
        <f t="shared" si="6"/>
        <v>0.24</v>
      </c>
      <c r="Y14" s="152" t="str">
        <f t="shared" si="7"/>
        <v>Baja</v>
      </c>
      <c r="Z14" s="111">
        <f t="shared" si="8"/>
        <v>0.24</v>
      </c>
      <c r="AA14" s="152" t="str">
        <f t="shared" si="9"/>
        <v>Menor</v>
      </c>
      <c r="AB14" s="111">
        <f t="shared" si="10"/>
        <v>0.4</v>
      </c>
      <c r="AC14" s="153" t="str">
        <f t="shared" si="11"/>
        <v>Moderado</v>
      </c>
      <c r="AD14" s="154" t="s">
        <v>133</v>
      </c>
      <c r="AE14" s="113"/>
      <c r="AF14" s="123" t="s">
        <v>273</v>
      </c>
      <c r="AG14" s="114"/>
      <c r="AH14" s="121"/>
      <c r="AI14" s="121"/>
      <c r="AJ14" s="122"/>
      <c r="AK14" s="80"/>
      <c r="AL14" s="80"/>
      <c r="AM14" s="80"/>
      <c r="AN14" s="80"/>
      <c r="AO14" s="80"/>
      <c r="AP14" s="84" t="str">
        <f t="shared" si="12"/>
        <v>BajaMenor</v>
      </c>
      <c r="AQ14" s="80"/>
      <c r="AR14" s="80"/>
      <c r="AS14" s="80"/>
      <c r="AT14" s="80"/>
      <c r="AU14" s="80"/>
      <c r="AV14" s="80"/>
      <c r="AW14" s="80"/>
      <c r="AX14" s="80"/>
      <c r="AY14" s="80"/>
      <c r="AZ14" s="80"/>
      <c r="BA14" s="80"/>
      <c r="BB14" s="80"/>
      <c r="BC14" s="80"/>
      <c r="BD14" s="80"/>
      <c r="BE14" s="80"/>
      <c r="BF14" s="80"/>
      <c r="BG14" s="80"/>
      <c r="BH14" s="80"/>
      <c r="BI14" s="80"/>
      <c r="BJ14" s="80"/>
      <c r="BK14" s="80"/>
      <c r="BL14" s="80"/>
      <c r="BM14" s="80"/>
    </row>
    <row r="15" spans="1:65" ht="124.5" customHeight="1">
      <c r="A15" s="105">
        <v>6</v>
      </c>
      <c r="B15" s="96" t="s">
        <v>131</v>
      </c>
      <c r="C15" s="96" t="s">
        <v>236</v>
      </c>
      <c r="D15" s="97" t="s">
        <v>263</v>
      </c>
      <c r="E15" s="124" t="s">
        <v>215</v>
      </c>
      <c r="F15" s="96" t="s">
        <v>123</v>
      </c>
      <c r="G15" s="99">
        <v>20</v>
      </c>
      <c r="H15" s="100" t="str">
        <f t="shared" si="0"/>
        <v>Baja</v>
      </c>
      <c r="I15" s="101">
        <f t="shared" si="1"/>
        <v>0.4</v>
      </c>
      <c r="J15" s="125" t="s">
        <v>144</v>
      </c>
      <c r="K15" s="279" t="str">
        <f>IF(NOT(ISERROR(MATCH(J15,_xlfn.ANCHORARRAY(E24),0))),I26&amp;"Por favor no seleccionar los criterios de impacto",J15)</f>
        <v xml:space="preserve">     Entre 50 y 100 SMLMV </v>
      </c>
      <c r="L15" s="100" t="str">
        <f>IF(OR(K15='Tabla Impacto'!$C$11,K15='Tabla Impacto'!$D$11),"Leve",IF(OR(K15='Tabla Impacto'!$C$12,K15='Tabla Impacto'!$D$12),"Menor",IF(OR(K15='Tabla Impacto'!$C$13,K15='Tabla Impacto'!$D$13),"Moderado",IF(OR(K15='Tabla Impacto'!$C$14,K15='Tabla Impacto'!$D$14),"Mayor",IF(OR(K15='Tabla Impacto'!$C$15,K15='Tabla Impacto'!$D$15),"Catastrófico","")))))</f>
        <v>Moderado</v>
      </c>
      <c r="M15" s="126">
        <f t="shared" si="2"/>
        <v>0.6</v>
      </c>
      <c r="N15" s="104" t="str">
        <f t="shared" si="3"/>
        <v>Moderado</v>
      </c>
      <c r="O15" s="105">
        <v>6</v>
      </c>
      <c r="P15" s="127" t="s">
        <v>275</v>
      </c>
      <c r="Q15" s="118" t="str">
        <f t="shared" si="4"/>
        <v>Probabilidad</v>
      </c>
      <c r="R15" s="151" t="s">
        <v>14</v>
      </c>
      <c r="S15" s="151" t="s">
        <v>9</v>
      </c>
      <c r="T15" s="120" t="str">
        <f t="shared" si="5"/>
        <v>40%</v>
      </c>
      <c r="U15" s="151" t="s">
        <v>20</v>
      </c>
      <c r="V15" s="151" t="s">
        <v>22</v>
      </c>
      <c r="W15" s="151" t="s">
        <v>118</v>
      </c>
      <c r="X15" s="109">
        <f t="shared" si="6"/>
        <v>0.24</v>
      </c>
      <c r="Y15" s="152" t="str">
        <f t="shared" si="7"/>
        <v>Baja</v>
      </c>
      <c r="Z15" s="111">
        <f t="shared" si="8"/>
        <v>0.24</v>
      </c>
      <c r="AA15" s="152" t="str">
        <f t="shared" si="9"/>
        <v>Moderado</v>
      </c>
      <c r="AB15" s="111">
        <f t="shared" si="10"/>
        <v>0.6</v>
      </c>
      <c r="AC15" s="153" t="str">
        <f t="shared" si="11"/>
        <v>Moderado</v>
      </c>
      <c r="AD15" s="154" t="s">
        <v>133</v>
      </c>
      <c r="AE15" s="113"/>
      <c r="AF15" s="123" t="s">
        <v>273</v>
      </c>
      <c r="AG15" s="114"/>
      <c r="AH15" s="121"/>
      <c r="AI15" s="121"/>
      <c r="AJ15" s="122"/>
      <c r="AK15" s="80"/>
      <c r="AL15" s="80"/>
      <c r="AM15" s="80"/>
      <c r="AN15" s="80"/>
      <c r="AO15" s="80"/>
      <c r="AP15" s="84" t="str">
        <f t="shared" si="12"/>
        <v>BajaModerado</v>
      </c>
      <c r="AQ15" s="80"/>
      <c r="AR15" s="80"/>
      <c r="AS15" s="80"/>
      <c r="AT15" s="80"/>
      <c r="AU15" s="80"/>
      <c r="AV15" s="80"/>
      <c r="AW15" s="80"/>
      <c r="AX15" s="80"/>
      <c r="AY15" s="80"/>
      <c r="AZ15" s="80"/>
      <c r="BA15" s="80"/>
      <c r="BB15" s="80"/>
      <c r="BC15" s="80"/>
      <c r="BD15" s="80"/>
      <c r="BE15" s="80"/>
      <c r="BF15" s="80"/>
      <c r="BG15" s="80"/>
      <c r="BH15" s="80"/>
      <c r="BI15" s="80"/>
      <c r="BJ15" s="80"/>
      <c r="BK15" s="80"/>
      <c r="BL15" s="80"/>
      <c r="BM15" s="80"/>
    </row>
    <row r="16" spans="1:65" ht="116.25" customHeight="1">
      <c r="A16" s="105">
        <v>7</v>
      </c>
      <c r="B16" s="96" t="s">
        <v>131</v>
      </c>
      <c r="C16" s="97" t="s">
        <v>276</v>
      </c>
      <c r="D16" s="127" t="s">
        <v>263</v>
      </c>
      <c r="E16" s="124" t="s">
        <v>216</v>
      </c>
      <c r="F16" s="96" t="s">
        <v>272</v>
      </c>
      <c r="G16" s="99">
        <v>20</v>
      </c>
      <c r="H16" s="128" t="str">
        <f>IF(G16&lt;=0,"",IF(G16&lt;=2,"Muy Baja",IF(G16&lt;=24,"Baja",IF(G16&lt;=500,"Media",IF(G16&lt;=5000,"Alta","Muy Alta")))))</f>
        <v>Baja</v>
      </c>
      <c r="I16" s="129">
        <f>IF(H16="","",IF(H16="Muy Baja",0.2,IF(H16="Baja",0.4,IF(H16="Media",0.6,IF(H16="Alta",0.8,IF(H16="Muy Alta",1,))))))</f>
        <v>0.4</v>
      </c>
      <c r="J16" s="130" t="s">
        <v>148</v>
      </c>
      <c r="K16" s="281" t="str">
        <f>IF(NOT(ISERROR(MATCH(J16,'Tabla Impacto'!$B$221:$B$223,0))),'Tabla Impacto'!$F$223&amp;"Por favor no seleccionar los criterios de impacto(Afectación Económica o presupuestal y Pérdida Reputacional)",J16)</f>
        <v xml:space="preserve">     El riesgo afecta la imagen de alguna área de la organización</v>
      </c>
      <c r="L16" s="128" t="str">
        <f>IF(OR(K16='Tabla Impacto'!$C$11,K16='Tabla Impacto'!$D$11),"Leve",IF(OR(K16='Tabla Impacto'!$C$12,K16='Tabla Impacto'!$D$12),"Menor",IF(OR(K16='Tabla Impacto'!$C$13,K16='Tabla Impacto'!$D$13),"Moderado",IF(OR(K16='Tabla Impacto'!$C$14,K16='Tabla Impacto'!$D$14),"Mayor",IF(OR(K16='Tabla Impacto'!$C$15,K16='Tabla Impacto'!$D$15),"Catastrófico","")))))</f>
        <v>Leve</v>
      </c>
      <c r="M16" s="131">
        <f>IF(L16="","",IF(L16="Leve",0.2,IF(L16="Menor",0.4,IF(L16="Moderado",0.6,IF(L16="Mayor",0.8,IF(L16="Catastrófico",1,))))))</f>
        <v>0.2</v>
      </c>
      <c r="N16" s="132" t="str">
        <f t="shared" si="3"/>
        <v>Bajo</v>
      </c>
      <c r="O16" s="105">
        <v>7</v>
      </c>
      <c r="P16" s="148" t="s">
        <v>277</v>
      </c>
      <c r="Q16" s="118" t="str">
        <f t="shared" si="4"/>
        <v>Probabilidad</v>
      </c>
      <c r="R16" s="151" t="s">
        <v>14</v>
      </c>
      <c r="S16" s="151" t="s">
        <v>9</v>
      </c>
      <c r="T16" s="120" t="str">
        <f>IF(AND(R16="Preventivo",S16="Automático"),"50%",IF(AND(R16="Preventivo",S16="Manual"),"40%",IF(AND(R16="Detectivo",S16="Automático"),"40%",IF(AND(R16="Detectivo",S16="Manual"),"30%",IF(AND(R16="Correctivo",S16="Automático"),"35%",IF(AND(R16="Correctivo",S16="Manual"),"25%",""))))))</f>
        <v>40%</v>
      </c>
      <c r="U16" s="151" t="s">
        <v>19</v>
      </c>
      <c r="V16" s="151" t="s">
        <v>22</v>
      </c>
      <c r="W16" s="151" t="s">
        <v>117</v>
      </c>
      <c r="X16" s="109">
        <f t="shared" si="6"/>
        <v>0.24</v>
      </c>
      <c r="Y16" s="152" t="str">
        <f>IFERROR(IF(X16="","",IF(X16&lt;=0.2,"Muy Baja",IF(X16&lt;=0.4,"Baja",IF(X16&lt;=0.6,"Media",IF(X16&lt;=0.8,"Alta","Muy Alta"))))),"")</f>
        <v>Baja</v>
      </c>
      <c r="Z16" s="120">
        <f>+X16</f>
        <v>0.24</v>
      </c>
      <c r="AA16" s="152" t="str">
        <f>IFERROR(IF(AB16="","",IF(AB16&lt;=0.2,"Leve",IF(AB16&lt;=0.4,"Menor",IF(AB16&lt;=0.6,"Moderado",IF(AB16&lt;=0.8,"Mayor","Catastrófico"))))),"")</f>
        <v>Leve</v>
      </c>
      <c r="AB16" s="111">
        <f t="shared" si="10"/>
        <v>0.2</v>
      </c>
      <c r="AC16" s="15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51" t="s">
        <v>133</v>
      </c>
      <c r="AE16" s="113"/>
      <c r="AF16" s="123" t="s">
        <v>300</v>
      </c>
      <c r="AG16" s="114"/>
      <c r="AH16" s="121"/>
      <c r="AI16" s="121"/>
      <c r="AJ16" s="122"/>
      <c r="AK16" s="80"/>
      <c r="AL16" s="80"/>
      <c r="AM16" s="80"/>
      <c r="AN16" s="80"/>
      <c r="AO16" s="80"/>
      <c r="AP16" s="84" t="str">
        <f t="shared" si="12"/>
        <v>BajaLeve</v>
      </c>
      <c r="AQ16" s="80"/>
      <c r="AR16" s="80"/>
      <c r="AS16" s="80"/>
      <c r="AT16" s="80"/>
      <c r="AU16" s="80"/>
      <c r="AV16" s="80"/>
      <c r="AW16" s="80"/>
      <c r="AX16" s="80"/>
      <c r="AY16" s="80"/>
      <c r="AZ16" s="80"/>
      <c r="BA16" s="80"/>
      <c r="BB16" s="80"/>
      <c r="BC16" s="80"/>
      <c r="BD16" s="80"/>
      <c r="BE16" s="80"/>
      <c r="BF16" s="80"/>
      <c r="BG16" s="80"/>
      <c r="BH16" s="80"/>
      <c r="BI16" s="80"/>
      <c r="BJ16" s="80"/>
      <c r="BK16" s="80"/>
      <c r="BL16" s="80"/>
      <c r="BM16" s="80"/>
    </row>
    <row r="17" spans="1:65" ht="156" customHeight="1">
      <c r="A17" s="105">
        <v>8</v>
      </c>
      <c r="B17" s="96" t="s">
        <v>131</v>
      </c>
      <c r="C17" s="96" t="s">
        <v>237</v>
      </c>
      <c r="D17" s="106" t="s">
        <v>264</v>
      </c>
      <c r="E17" s="124" t="s">
        <v>217</v>
      </c>
      <c r="F17" s="96" t="s">
        <v>123</v>
      </c>
      <c r="G17" s="99">
        <v>80</v>
      </c>
      <c r="H17" s="128" t="str">
        <f t="shared" ref="H17:H20" si="13">IF(G17&lt;=0,"",IF(G17&lt;=2,"Muy Baja",IF(G17&lt;=24,"Baja",IF(G17&lt;=500,"Media",IF(G17&lt;=5000,"Alta","Muy Alta")))))</f>
        <v>Media</v>
      </c>
      <c r="I17" s="129">
        <f>IF(H17="","",IF(H17="Muy Baja",0.2,IF(H17="Baja",0.4,IF(H17="Media",0.6,IF(H17="Alta",0.8,IF(H17="Muy Alta",1,))))))</f>
        <v>0.6</v>
      </c>
      <c r="J17" s="130" t="s">
        <v>144</v>
      </c>
      <c r="K17" s="281" t="str">
        <f>IF(NOT(ISERROR(MATCH(J17,_xlfn.ANCHORARRAY(E26),0))),I28&amp;"Por favor no seleccionar los criterios de impacto",J17)</f>
        <v xml:space="preserve">     Entre 50 y 100 SMLMV </v>
      </c>
      <c r="L17" s="128" t="str">
        <f>IF(OR(K17='Tabla Impacto'!$C$11,K17='Tabla Impacto'!$D$11),"Leve",IF(OR(K17='Tabla Impacto'!$C$12,K17='Tabla Impacto'!$D$12),"Menor",IF(OR(K17='Tabla Impacto'!$C$13,K17='Tabla Impacto'!$D$13),"Moderado",IF(OR(K17='Tabla Impacto'!$C$14,K17='Tabla Impacto'!$D$14),"Mayor",IF(OR(K17='Tabla Impacto'!$C$15,K17='Tabla Impacto'!$D$15),"Catastrófico","")))))</f>
        <v>Moderado</v>
      </c>
      <c r="M17" s="131">
        <f t="shared" ref="M17:M36" si="14">IF(L17="","",IF(L17="Leve",0.2,IF(L17="Menor",0.4,IF(L17="Moderado",0.6,IF(L17="Mayor",0.8,IF(L17="Catastrófico",1,))))))</f>
        <v>0.6</v>
      </c>
      <c r="N17" s="132" t="str">
        <f t="shared" si="3"/>
        <v>Moderado</v>
      </c>
      <c r="O17" s="105">
        <v>8</v>
      </c>
      <c r="P17" s="127" t="s">
        <v>249</v>
      </c>
      <c r="Q17" s="118" t="str">
        <f t="shared" si="4"/>
        <v>Probabilidad</v>
      </c>
      <c r="R17" s="151" t="s">
        <v>14</v>
      </c>
      <c r="S17" s="151" t="s">
        <v>9</v>
      </c>
      <c r="T17" s="120" t="str">
        <f t="shared" ref="T17:T20" si="15">IF(AND(R17="Preventivo",S17="Automático"),"50%",IF(AND(R17="Preventivo",S17="Manual"),"40%",IF(AND(R17="Detectivo",S17="Automático"),"40%",IF(AND(R17="Detectivo",S17="Manual"),"30%",IF(AND(R17="Correctivo",S17="Automático"),"35%",IF(AND(R17="Correctivo",S17="Manual"),"25%",""))))))</f>
        <v>40%</v>
      </c>
      <c r="U17" s="151" t="s">
        <v>19</v>
      </c>
      <c r="V17" s="151" t="s">
        <v>22</v>
      </c>
      <c r="W17" s="151" t="s">
        <v>117</v>
      </c>
      <c r="X17" s="109">
        <f t="shared" si="6"/>
        <v>0.36</v>
      </c>
      <c r="Y17" s="152" t="str">
        <f t="shared" si="7"/>
        <v>Baja</v>
      </c>
      <c r="Z17" s="120">
        <f t="shared" ref="Z17:Z20" si="16">+X17</f>
        <v>0.36</v>
      </c>
      <c r="AA17" s="152" t="str">
        <f t="shared" si="9"/>
        <v>Moderado</v>
      </c>
      <c r="AB17" s="111">
        <f t="shared" si="10"/>
        <v>0.6</v>
      </c>
      <c r="AC17" s="153" t="str">
        <f t="shared" ref="AC17:AC18" si="17">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51" t="s">
        <v>133</v>
      </c>
      <c r="AE17" s="113"/>
      <c r="AF17" s="123" t="s">
        <v>301</v>
      </c>
      <c r="AG17" s="114"/>
      <c r="AH17" s="121"/>
      <c r="AI17" s="121"/>
      <c r="AJ17" s="122"/>
      <c r="AK17" s="80"/>
      <c r="AL17" s="80"/>
      <c r="AM17" s="80"/>
      <c r="AN17" s="80"/>
      <c r="AO17" s="80"/>
      <c r="AP17" s="84" t="str">
        <f t="shared" si="12"/>
        <v>MediaModerado</v>
      </c>
      <c r="AQ17" s="80"/>
      <c r="AR17" s="80"/>
      <c r="AS17" s="80"/>
      <c r="AT17" s="80"/>
      <c r="AU17" s="80"/>
      <c r="AV17" s="80"/>
      <c r="AW17" s="80"/>
      <c r="AX17" s="80"/>
      <c r="AY17" s="80"/>
      <c r="AZ17" s="80"/>
      <c r="BA17" s="80"/>
      <c r="BB17" s="80"/>
      <c r="BC17" s="80"/>
      <c r="BD17" s="80"/>
      <c r="BE17" s="80"/>
      <c r="BF17" s="80"/>
      <c r="BG17" s="80"/>
      <c r="BH17" s="80"/>
      <c r="BI17" s="80"/>
      <c r="BJ17" s="80"/>
      <c r="BK17" s="80"/>
      <c r="BL17" s="80"/>
      <c r="BM17" s="80"/>
    </row>
    <row r="18" spans="1:65" ht="164.25" customHeight="1">
      <c r="A18" s="105">
        <v>9</v>
      </c>
      <c r="B18" s="96" t="s">
        <v>131</v>
      </c>
      <c r="C18" s="96" t="s">
        <v>237</v>
      </c>
      <c r="D18" s="106" t="s">
        <v>265</v>
      </c>
      <c r="E18" s="133" t="s">
        <v>218</v>
      </c>
      <c r="F18" s="96" t="s">
        <v>123</v>
      </c>
      <c r="G18" s="99">
        <v>300</v>
      </c>
      <c r="H18" s="128" t="str">
        <f t="shared" si="13"/>
        <v>Media</v>
      </c>
      <c r="I18" s="129">
        <f>IF(H18="","",IF(H18="Muy Baja",0.2,IF(H18="Baja",0.4,IF(H18="Media",0.6,IF(H18="Alta",0.8,IF(H18="Muy Alta",1,))))))</f>
        <v>0.6</v>
      </c>
      <c r="J18" s="138" t="s">
        <v>145</v>
      </c>
      <c r="K18" s="281" t="str">
        <f>IF(NOT(ISERROR(MATCH(J18,_xlfn.ANCHORARRAY(E27),0))),I29&amp;"Por favor no seleccionar los criterios de impacto",J18)</f>
        <v xml:space="preserve">     Entre 10 y 50 SMLMV </v>
      </c>
      <c r="L18" s="128" t="str">
        <f>IF(OR(K18='Tabla Impacto'!$C$11,K18='Tabla Impacto'!$D$11),"Leve",IF(OR(K18='Tabla Impacto'!$C$12,K18='Tabla Impacto'!$D$12),"Menor",IF(OR(K18='Tabla Impacto'!$C$13,K18='Tabla Impacto'!$D$13),"Moderado",IF(OR(K18='Tabla Impacto'!$C$14,K18='Tabla Impacto'!$D$14),"Mayor",IF(OR(K18='Tabla Impacto'!$C$15,K18='Tabla Impacto'!$D$15),"Catastrófico","")))))</f>
        <v>Menor</v>
      </c>
      <c r="M18" s="131">
        <f t="shared" si="14"/>
        <v>0.4</v>
      </c>
      <c r="N18" s="132" t="str">
        <f t="shared" si="3"/>
        <v>Moderado</v>
      </c>
      <c r="O18" s="105">
        <v>9</v>
      </c>
      <c r="P18" s="136" t="s">
        <v>244</v>
      </c>
      <c r="Q18" s="118" t="str">
        <f t="shared" si="4"/>
        <v>Probabilidad</v>
      </c>
      <c r="R18" s="151" t="s">
        <v>14</v>
      </c>
      <c r="S18" s="151" t="s">
        <v>9</v>
      </c>
      <c r="T18" s="120" t="str">
        <f t="shared" si="15"/>
        <v>40%</v>
      </c>
      <c r="U18" s="151" t="s">
        <v>19</v>
      </c>
      <c r="V18" s="151" t="s">
        <v>22</v>
      </c>
      <c r="W18" s="151" t="s">
        <v>117</v>
      </c>
      <c r="X18" s="109">
        <f t="shared" si="6"/>
        <v>0.36</v>
      </c>
      <c r="Y18" s="152" t="str">
        <f t="shared" si="7"/>
        <v>Baja</v>
      </c>
      <c r="Z18" s="120">
        <f t="shared" si="16"/>
        <v>0.36</v>
      </c>
      <c r="AA18" s="152" t="str">
        <f t="shared" si="9"/>
        <v>Menor</v>
      </c>
      <c r="AB18" s="111">
        <f t="shared" si="10"/>
        <v>0.4</v>
      </c>
      <c r="AC18" s="153" t="str">
        <f t="shared" si="17"/>
        <v>Moderado</v>
      </c>
      <c r="AD18" s="151" t="s">
        <v>133</v>
      </c>
      <c r="AE18" s="113"/>
      <c r="AF18" s="123" t="s">
        <v>278</v>
      </c>
      <c r="AG18" s="114"/>
      <c r="AH18" s="121"/>
      <c r="AI18" s="121"/>
      <c r="AJ18" s="122"/>
      <c r="AK18" s="80"/>
      <c r="AL18" s="80"/>
      <c r="AM18" s="80"/>
      <c r="AN18" s="80"/>
      <c r="AO18" s="80"/>
      <c r="AP18" s="84" t="str">
        <f t="shared" si="12"/>
        <v>MediaMenor</v>
      </c>
      <c r="AQ18" s="80"/>
      <c r="AR18" s="80"/>
      <c r="AS18" s="80"/>
      <c r="AT18" s="80"/>
      <c r="AU18" s="80"/>
      <c r="AV18" s="80"/>
      <c r="AW18" s="80"/>
      <c r="AX18" s="80"/>
      <c r="AY18" s="80"/>
      <c r="AZ18" s="80"/>
      <c r="BA18" s="80"/>
      <c r="BB18" s="80"/>
      <c r="BC18" s="80"/>
      <c r="BD18" s="80"/>
      <c r="BE18" s="80"/>
      <c r="BF18" s="80"/>
      <c r="BG18" s="80"/>
      <c r="BH18" s="80"/>
      <c r="BI18" s="80"/>
      <c r="BJ18" s="80"/>
      <c r="BK18" s="80"/>
      <c r="BL18" s="80"/>
      <c r="BM18" s="80"/>
    </row>
    <row r="19" spans="1:65" ht="99" customHeight="1">
      <c r="A19" s="105">
        <v>10</v>
      </c>
      <c r="B19" s="96" t="s">
        <v>131</v>
      </c>
      <c r="C19" s="96" t="s">
        <v>237</v>
      </c>
      <c r="D19" s="96" t="s">
        <v>264</v>
      </c>
      <c r="E19" s="124" t="s">
        <v>219</v>
      </c>
      <c r="F19" s="96" t="s">
        <v>123</v>
      </c>
      <c r="G19" s="99">
        <v>100</v>
      </c>
      <c r="H19" s="128" t="str">
        <f t="shared" si="13"/>
        <v>Media</v>
      </c>
      <c r="I19" s="129">
        <f t="shared" ref="I19:I32" si="18">IF(H19="","",IF(H19="Muy Baja",0.2,IF(H19="Baja",0.4,IF(H19="Media",0.6,IF(H19="Alta",0.8,IF(H19="Muy Alta",1,))))))</f>
        <v>0.6</v>
      </c>
      <c r="J19" s="135" t="s">
        <v>151</v>
      </c>
      <c r="K19" s="281" t="str">
        <f>IF(NOT(ISERROR(MATCH(J19,_xlfn.ANCHORARRAY(E29),0))),I31&amp;"Por favor no seleccionar los criterios de impacto",J19)</f>
        <v xml:space="preserve">     El riesgo afecta la imagen de de la entidad con efecto publicitario sostenido a nivel de sector administrativo, nivel departamental o municipal</v>
      </c>
      <c r="L19" s="128" t="str">
        <f>IF(OR(K19='Tabla Impacto'!$C$11,K19='Tabla Impacto'!$D$11),"Leve",IF(OR(K19='Tabla Impacto'!$C$12,K19='Tabla Impacto'!$D$12),"Menor",IF(OR(K19='Tabla Impacto'!$C$13,K19='Tabla Impacto'!$D$13),"Moderado",IF(OR(K19='Tabla Impacto'!$C$14,K19='Tabla Impacto'!$D$14),"Mayor",IF(OR(K19='Tabla Impacto'!$C$15,K19='Tabla Impacto'!$D$15),"Catastrófico","")))))</f>
        <v>Mayor</v>
      </c>
      <c r="M19" s="129">
        <f t="shared" si="14"/>
        <v>0.8</v>
      </c>
      <c r="N19" s="132" t="str">
        <f t="shared" si="3"/>
        <v>Alto</v>
      </c>
      <c r="O19" s="105">
        <v>10</v>
      </c>
      <c r="P19" s="106" t="s">
        <v>279</v>
      </c>
      <c r="Q19" s="118" t="str">
        <f t="shared" si="4"/>
        <v>Probabilidad</v>
      </c>
      <c r="R19" s="151" t="s">
        <v>14</v>
      </c>
      <c r="S19" s="151" t="s">
        <v>9</v>
      </c>
      <c r="T19" s="120" t="str">
        <f t="shared" si="15"/>
        <v>40%</v>
      </c>
      <c r="U19" s="151" t="s">
        <v>19</v>
      </c>
      <c r="V19" s="151" t="s">
        <v>22</v>
      </c>
      <c r="W19" s="151" t="s">
        <v>117</v>
      </c>
      <c r="X19" s="109">
        <f t="shared" si="6"/>
        <v>0.36</v>
      </c>
      <c r="Y19" s="152" t="str">
        <f t="shared" si="7"/>
        <v>Baja</v>
      </c>
      <c r="Z19" s="120">
        <f t="shared" si="16"/>
        <v>0.36</v>
      </c>
      <c r="AA19" s="152" t="str">
        <f t="shared" si="9"/>
        <v>Mayor</v>
      </c>
      <c r="AB19" s="111">
        <f t="shared" si="10"/>
        <v>0.8</v>
      </c>
      <c r="AC19" s="153" t="str">
        <f t="shared" ref="AC19:AC20" si="19">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Alto</v>
      </c>
      <c r="AD19" s="151" t="s">
        <v>133</v>
      </c>
      <c r="AE19" s="113"/>
      <c r="AF19" s="123" t="s">
        <v>251</v>
      </c>
      <c r="AG19" s="114"/>
      <c r="AH19" s="121"/>
      <c r="AI19" s="121"/>
      <c r="AJ19" s="122"/>
      <c r="AK19" s="80"/>
      <c r="AL19" s="80"/>
      <c r="AM19" s="80"/>
      <c r="AN19" s="80"/>
      <c r="AO19" s="80"/>
      <c r="AP19" s="84" t="str">
        <f t="shared" si="12"/>
        <v>MediaMayor</v>
      </c>
      <c r="AQ19" s="80"/>
      <c r="AR19" s="80"/>
      <c r="AS19" s="80"/>
      <c r="AT19" s="80"/>
      <c r="AU19" s="80"/>
      <c r="AV19" s="80"/>
      <c r="AW19" s="80"/>
      <c r="AX19" s="80"/>
      <c r="AY19" s="80"/>
      <c r="AZ19" s="80"/>
      <c r="BA19" s="80"/>
      <c r="BB19" s="80"/>
      <c r="BC19" s="80"/>
      <c r="BD19" s="80"/>
      <c r="BE19" s="80"/>
      <c r="BF19" s="80"/>
      <c r="BG19" s="80"/>
      <c r="BH19" s="80"/>
      <c r="BI19" s="80"/>
      <c r="BJ19" s="80"/>
      <c r="BK19" s="80"/>
      <c r="BL19" s="80"/>
      <c r="BM19" s="80"/>
    </row>
    <row r="20" spans="1:65" ht="93" customHeight="1">
      <c r="A20" s="105">
        <v>11</v>
      </c>
      <c r="B20" s="96" t="s">
        <v>131</v>
      </c>
      <c r="C20" s="96" t="s">
        <v>237</v>
      </c>
      <c r="D20" s="96" t="s">
        <v>264</v>
      </c>
      <c r="E20" s="124" t="s">
        <v>220</v>
      </c>
      <c r="F20" s="96" t="s">
        <v>122</v>
      </c>
      <c r="G20" s="99">
        <v>100</v>
      </c>
      <c r="H20" s="128" t="str">
        <f t="shared" si="13"/>
        <v>Media</v>
      </c>
      <c r="I20" s="129">
        <f t="shared" si="18"/>
        <v>0.6</v>
      </c>
      <c r="J20" s="135" t="s">
        <v>151</v>
      </c>
      <c r="K20" s="281" t="str">
        <f>IF(NOT(ISERROR(MATCH(J20,_xlfn.ANCHORARRAY(E30),0))),#REF!&amp;"Por favor no seleccionar los criterios de impacto",J20)</f>
        <v xml:space="preserve">     El riesgo afecta la imagen de de la entidad con efecto publicitario sostenido a nivel de sector administrativo, nivel departamental o municipal</v>
      </c>
      <c r="L20" s="128" t="str">
        <f>IF(OR(K20='Tabla Impacto'!$C$11,K20='Tabla Impacto'!$D$11),"Leve",IF(OR(K20='Tabla Impacto'!$C$12,K20='Tabla Impacto'!$D$12),"Menor",IF(OR(K20='Tabla Impacto'!$C$13,K20='Tabla Impacto'!$D$13),"Moderado",IF(OR(K20='Tabla Impacto'!$C$14,K20='Tabla Impacto'!$D$14),"Mayor",IF(OR(K20='Tabla Impacto'!$C$15,K20='Tabla Impacto'!$D$15),"Catastrófico","")))))</f>
        <v>Mayor</v>
      </c>
      <c r="M20" s="129">
        <f t="shared" si="14"/>
        <v>0.8</v>
      </c>
      <c r="N20" s="132" t="str">
        <f t="shared" si="3"/>
        <v>Alto</v>
      </c>
      <c r="O20" s="105">
        <v>11</v>
      </c>
      <c r="P20" s="106" t="s">
        <v>279</v>
      </c>
      <c r="Q20" s="118" t="str">
        <f t="shared" si="4"/>
        <v>Probabilidad</v>
      </c>
      <c r="R20" s="151" t="s">
        <v>14</v>
      </c>
      <c r="S20" s="151" t="s">
        <v>9</v>
      </c>
      <c r="T20" s="120" t="str">
        <f t="shared" si="15"/>
        <v>40%</v>
      </c>
      <c r="U20" s="151" t="s">
        <v>19</v>
      </c>
      <c r="V20" s="151" t="s">
        <v>23</v>
      </c>
      <c r="W20" s="151" t="s">
        <v>117</v>
      </c>
      <c r="X20" s="109">
        <f t="shared" si="6"/>
        <v>0.36</v>
      </c>
      <c r="Y20" s="152" t="str">
        <f t="shared" si="7"/>
        <v>Baja</v>
      </c>
      <c r="Z20" s="120">
        <f t="shared" si="16"/>
        <v>0.36</v>
      </c>
      <c r="AA20" s="152" t="str">
        <f t="shared" si="9"/>
        <v>Mayor</v>
      </c>
      <c r="AB20" s="111">
        <f t="shared" si="10"/>
        <v>0.8</v>
      </c>
      <c r="AC20" s="153" t="str">
        <f t="shared" si="19"/>
        <v>Alto</v>
      </c>
      <c r="AD20" s="151" t="s">
        <v>133</v>
      </c>
      <c r="AE20" s="113"/>
      <c r="AF20" s="113" t="s">
        <v>251</v>
      </c>
      <c r="AG20" s="114"/>
      <c r="AH20" s="121"/>
      <c r="AI20" s="121"/>
      <c r="AJ20" s="122"/>
      <c r="AK20" s="80"/>
      <c r="AL20" s="80"/>
      <c r="AM20" s="80"/>
      <c r="AN20" s="80"/>
      <c r="AO20" s="80"/>
      <c r="AP20" s="84" t="str">
        <f t="shared" si="12"/>
        <v>MediaMayor</v>
      </c>
      <c r="AQ20" s="80"/>
      <c r="AR20" s="80"/>
      <c r="AS20" s="80"/>
      <c r="AT20" s="80"/>
      <c r="AU20" s="80"/>
      <c r="AV20" s="80"/>
      <c r="AW20" s="80"/>
      <c r="AX20" s="80"/>
      <c r="AY20" s="80"/>
      <c r="AZ20" s="80"/>
      <c r="BA20" s="80"/>
      <c r="BB20" s="80"/>
      <c r="BC20" s="80"/>
      <c r="BD20" s="80"/>
      <c r="BE20" s="80"/>
      <c r="BF20" s="80"/>
      <c r="BG20" s="80"/>
      <c r="BH20" s="80"/>
      <c r="BI20" s="80"/>
      <c r="BJ20" s="80"/>
      <c r="BK20" s="80"/>
      <c r="BL20" s="80"/>
      <c r="BM20" s="80"/>
    </row>
    <row r="21" spans="1:65" ht="107.25" customHeight="1">
      <c r="A21" s="105">
        <v>12</v>
      </c>
      <c r="B21" s="96" t="s">
        <v>131</v>
      </c>
      <c r="C21" s="96" t="s">
        <v>238</v>
      </c>
      <c r="D21" s="127" t="s">
        <v>264</v>
      </c>
      <c r="E21" s="148" t="s">
        <v>221</v>
      </c>
      <c r="F21" s="96" t="s">
        <v>123</v>
      </c>
      <c r="G21" s="99">
        <v>30</v>
      </c>
      <c r="H21" s="128" t="str">
        <f t="shared" ref="H21:H25" si="20">IF(G21&lt;=0,"",IF(G21&lt;=2,"Muy Baja",IF(G21&lt;=24,"Baja",IF(G21&lt;=500,"Media",IF(G21&lt;=5000,"Alta","Muy Alta")))))</f>
        <v>Media</v>
      </c>
      <c r="I21" s="129">
        <f t="shared" si="18"/>
        <v>0.6</v>
      </c>
      <c r="J21" s="130" t="s">
        <v>145</v>
      </c>
      <c r="K21" s="281" t="str">
        <f>IF(NOT(ISERROR(MATCH(J21,_xlfn.ANCHORARRAY(#REF!),0))),I33&amp;"Por favor no seleccionar los criterios de impacto",J21)</f>
        <v xml:space="preserve">     Entre 10 y 50 SMLMV </v>
      </c>
      <c r="L21" s="128" t="str">
        <f>IF(OR(K21='Tabla Impacto'!$C$11,K21='Tabla Impacto'!$D$11),"Leve",IF(OR(K21='Tabla Impacto'!$C$12,K21='Tabla Impacto'!$D$12),"Menor",IF(OR(K21='Tabla Impacto'!$C$13,K21='Tabla Impacto'!$D$13),"Moderado",IF(OR(K21='Tabla Impacto'!$C$14,K21='Tabla Impacto'!$D$14),"Mayor",IF(OR(K21='Tabla Impacto'!$C$15,K21='Tabla Impacto'!$D$15),"Catastrófico","")))))</f>
        <v>Menor</v>
      </c>
      <c r="M21" s="137">
        <f t="shared" si="14"/>
        <v>0.4</v>
      </c>
      <c r="N21" s="132" t="str">
        <f t="shared" ref="N21:N36" si="21">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Moderado</v>
      </c>
      <c r="O21" s="105">
        <v>12</v>
      </c>
      <c r="P21" s="106" t="s">
        <v>250</v>
      </c>
      <c r="Q21" s="118" t="str">
        <f t="shared" ref="Q21" si="22">IF(OR(R21="Preventivo",R21="Detectivo"),"Probabilidad",IF(R21="Correctivo","Impacto",""))</f>
        <v>Probabilidad</v>
      </c>
      <c r="R21" s="151" t="s">
        <v>14</v>
      </c>
      <c r="S21" s="151" t="s">
        <v>9</v>
      </c>
      <c r="T21" s="120" t="str">
        <f t="shared" ref="T21" si="23">IF(AND(R21="Preventivo",S21="Automático"),"50%",IF(AND(R21="Preventivo",S21="Manual"),"40%",IF(AND(R21="Detectivo",S21="Automático"),"40%",IF(AND(R21="Detectivo",S21="Manual"),"30%",IF(AND(R21="Correctivo",S21="Automático"),"35%",IF(AND(R21="Correctivo",S21="Manual"),"25%",""))))))</f>
        <v>40%</v>
      </c>
      <c r="U21" s="151" t="s">
        <v>19</v>
      </c>
      <c r="V21" s="151" t="s">
        <v>23</v>
      </c>
      <c r="W21" s="151" t="s">
        <v>117</v>
      </c>
      <c r="X21" s="109">
        <f t="shared" si="6"/>
        <v>0.36</v>
      </c>
      <c r="Y21" s="152" t="str">
        <f t="shared" ref="Y21" si="24">IFERROR(IF(X21="","",IF(X21&lt;=0.2,"Muy Baja",IF(X21&lt;=0.4,"Baja",IF(X21&lt;=0.6,"Media",IF(X21&lt;=0.8,"Alta","Muy Alta"))))),"")</f>
        <v>Baja</v>
      </c>
      <c r="Z21" s="120">
        <f t="shared" ref="Z21" si="25">+X21</f>
        <v>0.36</v>
      </c>
      <c r="AA21" s="152" t="str">
        <f t="shared" ref="AA21" si="26">IFERROR(IF(AB21="","",IF(AB21&lt;=0.2,"Leve",IF(AB21&lt;=0.4,"Menor",IF(AB21&lt;=0.6,"Moderado",IF(AB21&lt;=0.8,"Mayor","Catastrófico"))))),"")</f>
        <v>Menor</v>
      </c>
      <c r="AB21" s="111">
        <f t="shared" si="10"/>
        <v>0.4</v>
      </c>
      <c r="AC21" s="153" t="str">
        <f t="shared" ref="AC21" si="27">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Moderado</v>
      </c>
      <c r="AD21" s="151" t="s">
        <v>133</v>
      </c>
      <c r="AE21" s="113"/>
      <c r="AF21" s="123" t="s">
        <v>208</v>
      </c>
      <c r="AG21" s="114"/>
      <c r="AH21" s="121"/>
      <c r="AI21" s="121"/>
      <c r="AJ21" s="122"/>
      <c r="AK21" s="80"/>
      <c r="AL21" s="80"/>
      <c r="AM21" s="80"/>
      <c r="AN21" s="80"/>
      <c r="AO21" s="80"/>
      <c r="AP21" s="84" t="str">
        <f t="shared" si="12"/>
        <v>MediaMenor</v>
      </c>
      <c r="AQ21" s="80"/>
      <c r="AR21" s="80"/>
      <c r="AS21" s="80"/>
      <c r="AT21" s="80"/>
      <c r="AU21" s="80"/>
      <c r="AV21" s="80"/>
      <c r="AW21" s="80"/>
      <c r="AX21" s="80"/>
      <c r="AY21" s="80"/>
      <c r="AZ21" s="80"/>
      <c r="BA21" s="80"/>
      <c r="BB21" s="80"/>
      <c r="BC21" s="80"/>
      <c r="BD21" s="80"/>
      <c r="BE21" s="80"/>
      <c r="BF21" s="80"/>
      <c r="BG21" s="80"/>
      <c r="BH21" s="80"/>
      <c r="BI21" s="80"/>
      <c r="BJ21" s="80"/>
      <c r="BK21" s="80"/>
      <c r="BL21" s="80"/>
      <c r="BM21" s="80"/>
    </row>
    <row r="22" spans="1:65" ht="93.75" customHeight="1">
      <c r="A22" s="105">
        <v>13</v>
      </c>
      <c r="B22" s="96" t="s">
        <v>131</v>
      </c>
      <c r="C22" s="96" t="s">
        <v>280</v>
      </c>
      <c r="D22" s="127" t="s">
        <v>268</v>
      </c>
      <c r="E22" s="148" t="s">
        <v>222</v>
      </c>
      <c r="F22" s="96" t="s">
        <v>123</v>
      </c>
      <c r="G22" s="99">
        <v>30</v>
      </c>
      <c r="H22" s="128" t="str">
        <f t="shared" si="20"/>
        <v>Media</v>
      </c>
      <c r="I22" s="129">
        <f t="shared" si="18"/>
        <v>0.6</v>
      </c>
      <c r="J22" s="135" t="s">
        <v>151</v>
      </c>
      <c r="K22" s="281" t="str">
        <f>IF(NOT(ISERROR(MATCH(J22,_xlfn.ANCHORARRAY(E32),0))),I34&amp;"Por favor no seleccionar los criterios de impacto",J22)</f>
        <v xml:space="preserve">     El riesgo afecta la imagen de de la entidad con efecto publicitario sostenido a nivel de sector administrativo, nivel departamental o municipal</v>
      </c>
      <c r="L22" s="128" t="str">
        <f>IF(OR(K22='Tabla Impacto'!$C$11,K22='Tabla Impacto'!$D$11),"Leve",IF(OR(K22='Tabla Impacto'!$C$12,K22='Tabla Impacto'!$D$12),"Menor",IF(OR(K22='Tabla Impacto'!$C$13,K22='Tabla Impacto'!$D$13),"Moderado",IF(OR(K22='Tabla Impacto'!$C$14,K22='Tabla Impacto'!$D$14),"Mayor",IF(OR(K22='Tabla Impacto'!$C$15,K22='Tabla Impacto'!$D$15),"Catastrófico","")))))</f>
        <v>Mayor</v>
      </c>
      <c r="M22" s="131">
        <f t="shared" si="14"/>
        <v>0.8</v>
      </c>
      <c r="N22" s="132" t="str">
        <f t="shared" si="21"/>
        <v>Alto</v>
      </c>
      <c r="O22" s="105">
        <v>13</v>
      </c>
      <c r="P22" s="106" t="s">
        <v>281</v>
      </c>
      <c r="Q22" s="118" t="str">
        <f t="shared" ref="Q22" si="28">IF(OR(R22="Preventivo",R22="Detectivo"),"Probabilidad",IF(R22="Correctivo","Impacto",""))</f>
        <v>Probabilidad</v>
      </c>
      <c r="R22" s="151" t="s">
        <v>14</v>
      </c>
      <c r="S22" s="151" t="s">
        <v>9</v>
      </c>
      <c r="T22" s="120" t="str">
        <f t="shared" ref="T22" si="29">IF(AND(R22="Preventivo",S22="Automático"),"50%",IF(AND(R22="Preventivo",S22="Manual"),"40%",IF(AND(R22="Detectivo",S22="Automático"),"40%",IF(AND(R22="Detectivo",S22="Manual"),"30%",IF(AND(R22="Correctivo",S22="Automático"),"35%",IF(AND(R22="Correctivo",S22="Manual"),"25%",""))))))</f>
        <v>40%</v>
      </c>
      <c r="U22" s="151" t="s">
        <v>19</v>
      </c>
      <c r="V22" s="151" t="s">
        <v>22</v>
      </c>
      <c r="W22" s="151" t="s">
        <v>117</v>
      </c>
      <c r="X22" s="109">
        <f t="shared" si="6"/>
        <v>0.36</v>
      </c>
      <c r="Y22" s="152" t="str">
        <f t="shared" ref="Y22" si="30">IFERROR(IF(X22="","",IF(X22&lt;=0.2,"Muy Baja",IF(X22&lt;=0.4,"Baja",IF(X22&lt;=0.6,"Media",IF(X22&lt;=0.8,"Alta","Muy Alta"))))),"")</f>
        <v>Baja</v>
      </c>
      <c r="Z22" s="120">
        <f t="shared" ref="Z22" si="31">+X22</f>
        <v>0.36</v>
      </c>
      <c r="AA22" s="152" t="str">
        <f t="shared" ref="AA22" si="32">IFERROR(IF(AB22="","",IF(AB22&lt;=0.2,"Leve",IF(AB22&lt;=0.4,"Menor",IF(AB22&lt;=0.6,"Moderado",IF(AB22&lt;=0.8,"Mayor","Catastrófico"))))),"")</f>
        <v>Mayor</v>
      </c>
      <c r="AB22" s="111">
        <f t="shared" si="10"/>
        <v>0.8</v>
      </c>
      <c r="AC22" s="153" t="str">
        <f t="shared" ref="AC22" si="33">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Alto</v>
      </c>
      <c r="AD22" s="151" t="s">
        <v>133</v>
      </c>
      <c r="AE22" s="113"/>
      <c r="AF22" s="123" t="s">
        <v>253</v>
      </c>
      <c r="AG22" s="114"/>
      <c r="AH22" s="121"/>
      <c r="AI22" s="121"/>
      <c r="AJ22" s="122"/>
      <c r="AK22" s="80"/>
      <c r="AL22" s="80"/>
      <c r="AM22" s="80"/>
      <c r="AN22" s="80"/>
      <c r="AO22" s="80"/>
      <c r="AP22" s="84" t="str">
        <f t="shared" si="12"/>
        <v>MediaMayor</v>
      </c>
      <c r="AQ22" s="80"/>
      <c r="AR22" s="80"/>
      <c r="AS22" s="80"/>
      <c r="AT22" s="80"/>
      <c r="AU22" s="80"/>
      <c r="AV22" s="80"/>
      <c r="AW22" s="80"/>
      <c r="AX22" s="80"/>
      <c r="AY22" s="80"/>
      <c r="AZ22" s="80"/>
      <c r="BA22" s="80"/>
      <c r="BB22" s="80"/>
      <c r="BC22" s="80"/>
      <c r="BD22" s="80"/>
      <c r="BE22" s="80"/>
      <c r="BF22" s="80"/>
      <c r="BG22" s="80"/>
      <c r="BH22" s="80"/>
      <c r="BI22" s="80"/>
      <c r="BJ22" s="80"/>
      <c r="BK22" s="80"/>
      <c r="BL22" s="80"/>
      <c r="BM22" s="80"/>
    </row>
    <row r="23" spans="1:65" ht="80.25" customHeight="1">
      <c r="A23" s="105">
        <v>14</v>
      </c>
      <c r="B23" s="96" t="s">
        <v>131</v>
      </c>
      <c r="C23" s="106" t="s">
        <v>280</v>
      </c>
      <c r="D23" s="97" t="s">
        <v>266</v>
      </c>
      <c r="E23" s="124" t="s">
        <v>223</v>
      </c>
      <c r="F23" s="96" t="s">
        <v>123</v>
      </c>
      <c r="G23" s="99">
        <v>30</v>
      </c>
      <c r="H23" s="128" t="str">
        <f t="shared" si="20"/>
        <v>Media</v>
      </c>
      <c r="I23" s="129">
        <f t="shared" si="18"/>
        <v>0.6</v>
      </c>
      <c r="J23" s="138" t="s">
        <v>145</v>
      </c>
      <c r="K23" s="281" t="str">
        <f>IF(NOT(ISERROR(MATCH(J23,_xlfn.ANCHORARRAY(E33),0))),I35&amp;"Por favor no seleccionar los criterios de impacto",J23)</f>
        <v xml:space="preserve">     Entre 10 y 50 SMLMV </v>
      </c>
      <c r="L23" s="128" t="str">
        <f>IF(OR(K23='Tabla Impacto'!$C$11,K23='Tabla Impacto'!$D$11),"Leve",IF(OR(K23='Tabla Impacto'!$C$12,K23='Tabla Impacto'!$D$12),"Menor",IF(OR(K23='Tabla Impacto'!$C$13,K23='Tabla Impacto'!$D$13),"Moderado",IF(OR(K23='Tabla Impacto'!$C$14,K23='Tabla Impacto'!$D$14),"Mayor",IF(OR(K23='Tabla Impacto'!$C$15,K23='Tabla Impacto'!$D$15),"Catastrófico","")))))</f>
        <v>Menor</v>
      </c>
      <c r="M23" s="131">
        <f t="shared" si="14"/>
        <v>0.4</v>
      </c>
      <c r="N23" s="132" t="str">
        <f t="shared" si="21"/>
        <v>Moderado</v>
      </c>
      <c r="O23" s="105">
        <v>14</v>
      </c>
      <c r="P23" s="106" t="s">
        <v>282</v>
      </c>
      <c r="Q23" s="118" t="str">
        <f t="shared" ref="Q23" si="34">IF(OR(R23="Preventivo",R23="Detectivo"),"Probabilidad",IF(R23="Correctivo","Impacto",""))</f>
        <v>Probabilidad</v>
      </c>
      <c r="R23" s="151" t="s">
        <v>14</v>
      </c>
      <c r="S23" s="151" t="s">
        <v>9</v>
      </c>
      <c r="T23" s="120" t="str">
        <f>IF(AND(R23="Preventivo",S23="Automático"),"50%",IF(AND(R23="Preventivo",S23="Manual"),"40%",IF(AND(R23="Detectivo",S23="Automático"),"40%",IF(AND(R23="Detectivo",S23="Manual"),"30%",IF(AND(R23="Correctivo",S23="Automático"),"35%",IF(AND(R23="Correctivo",S23="Manual"),"25%",""))))))</f>
        <v>40%</v>
      </c>
      <c r="U23" s="151" t="s">
        <v>19</v>
      </c>
      <c r="V23" s="151" t="s">
        <v>22</v>
      </c>
      <c r="W23" s="151" t="s">
        <v>117</v>
      </c>
      <c r="X23" s="109">
        <f t="shared" si="6"/>
        <v>0.36</v>
      </c>
      <c r="Y23" s="152" t="str">
        <f>IFERROR(IF(X23="","",IF(X23&lt;=0.2,"Muy Baja",IF(X23&lt;=0.4,"Baja",IF(X23&lt;=0.6,"Media",IF(X23&lt;=0.8,"Alta","Muy Alta"))))),"")</f>
        <v>Baja</v>
      </c>
      <c r="Z23" s="120">
        <f>+X23</f>
        <v>0.36</v>
      </c>
      <c r="AA23" s="152" t="str">
        <f>IFERROR(IF(AB23="","",IF(AB23&lt;=0.2,"Leve",IF(AB23&lt;=0.4,"Menor",IF(AB23&lt;=0.6,"Moderado",IF(AB23&lt;=0.8,"Mayor","Catastrófico"))))),"")</f>
        <v>Menor</v>
      </c>
      <c r="AB23" s="111">
        <f t="shared" si="10"/>
        <v>0.4</v>
      </c>
      <c r="AC23" s="153" t="str">
        <f>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51" t="s">
        <v>133</v>
      </c>
      <c r="AE23" s="113"/>
      <c r="AF23" s="123" t="s">
        <v>254</v>
      </c>
      <c r="AG23" s="114"/>
      <c r="AH23" s="121"/>
      <c r="AI23" s="121"/>
      <c r="AJ23" s="122"/>
      <c r="AK23" s="80"/>
      <c r="AL23" s="80"/>
      <c r="AM23" s="80"/>
      <c r="AN23" s="80"/>
      <c r="AO23" s="80"/>
      <c r="AP23" s="84" t="str">
        <f t="shared" si="12"/>
        <v>MediaMenor</v>
      </c>
      <c r="AQ23" s="80"/>
      <c r="AR23" s="80"/>
      <c r="AS23" s="80"/>
      <c r="AT23" s="80"/>
      <c r="AU23" s="80"/>
      <c r="AV23" s="80"/>
      <c r="AW23" s="80"/>
      <c r="AX23" s="80"/>
      <c r="AY23" s="80"/>
      <c r="AZ23" s="80"/>
      <c r="BA23" s="80"/>
      <c r="BB23" s="80"/>
      <c r="BC23" s="80"/>
      <c r="BD23" s="80"/>
      <c r="BE23" s="80"/>
      <c r="BF23" s="80"/>
      <c r="BG23" s="80"/>
      <c r="BH23" s="80"/>
      <c r="BI23" s="80"/>
      <c r="BJ23" s="80"/>
      <c r="BK23" s="80"/>
      <c r="BL23" s="80"/>
      <c r="BM23" s="80"/>
    </row>
    <row r="24" spans="1:65" ht="78.75" customHeight="1">
      <c r="A24" s="105">
        <v>15</v>
      </c>
      <c r="B24" s="96" t="s">
        <v>131</v>
      </c>
      <c r="C24" s="127" t="s">
        <v>280</v>
      </c>
      <c r="D24" s="127" t="s">
        <v>268</v>
      </c>
      <c r="E24" s="148" t="s">
        <v>224</v>
      </c>
      <c r="F24" s="96" t="s">
        <v>123</v>
      </c>
      <c r="G24" s="99">
        <v>40</v>
      </c>
      <c r="H24" s="128" t="str">
        <f t="shared" si="20"/>
        <v>Media</v>
      </c>
      <c r="I24" s="129">
        <f t="shared" si="18"/>
        <v>0.6</v>
      </c>
      <c r="J24" s="135" t="s">
        <v>151</v>
      </c>
      <c r="K24" s="281" t="str">
        <f>IF(NOT(ISERROR(MATCH(J24,_xlfn.ANCHORARRAY(E34),0))),I36&amp;"Por favor no seleccionar los criterios de impacto",J24)</f>
        <v xml:space="preserve">     El riesgo afecta la imagen de de la entidad con efecto publicitario sostenido a nivel de sector administrativo, nivel departamental o municipal</v>
      </c>
      <c r="L24" s="128" t="str">
        <f>IF(OR(K24='Tabla Impacto'!$C$11,K24='Tabla Impacto'!$D$11),"Leve",IF(OR(K24='Tabla Impacto'!$C$12,K24='Tabla Impacto'!$D$12),"Menor",IF(OR(K24='Tabla Impacto'!$C$13,K24='Tabla Impacto'!$D$13),"Moderado",IF(OR(K24='Tabla Impacto'!$C$14,K24='Tabla Impacto'!$D$14),"Mayor",IF(OR(K24='Tabla Impacto'!$C$15,K24='Tabla Impacto'!$D$15),"Catastrófico","")))))</f>
        <v>Mayor</v>
      </c>
      <c r="M24" s="131">
        <f t="shared" si="14"/>
        <v>0.8</v>
      </c>
      <c r="N24" s="132" t="str">
        <f t="shared" si="21"/>
        <v>Alto</v>
      </c>
      <c r="O24" s="105">
        <v>15</v>
      </c>
      <c r="P24" s="106" t="s">
        <v>283</v>
      </c>
      <c r="Q24" s="118" t="str">
        <f t="shared" ref="Q24" si="35">IF(OR(R24="Preventivo",R24="Detectivo"),"Probabilidad",IF(R24="Correctivo","Impacto",""))</f>
        <v>Probabilidad</v>
      </c>
      <c r="R24" s="151" t="s">
        <v>14</v>
      </c>
      <c r="S24" s="151" t="s">
        <v>9</v>
      </c>
      <c r="T24" s="120" t="str">
        <f>IF(AND(R24="Preventivo",S24="Automático"),"50%",IF(AND(R24="Preventivo",S24="Manual"),"40%",IF(AND(R24="Detectivo",S24="Automático"),"40%",IF(AND(R24="Detectivo",S24="Manual"),"30%",IF(AND(R24="Correctivo",S24="Automático"),"35%",IF(AND(R24="Correctivo",S24="Manual"),"25%",""))))))</f>
        <v>40%</v>
      </c>
      <c r="U24" s="151" t="s">
        <v>19</v>
      </c>
      <c r="V24" s="151" t="s">
        <v>22</v>
      </c>
      <c r="W24" s="151" t="s">
        <v>117</v>
      </c>
      <c r="X24" s="109">
        <f t="shared" si="6"/>
        <v>0.36</v>
      </c>
      <c r="Y24" s="152" t="str">
        <f>IFERROR(IF(X24="","",IF(X24&lt;=0.2,"Muy Baja",IF(X24&lt;=0.4,"Baja",IF(X24&lt;=0.6,"Media",IF(X24&lt;=0.8,"Alta","Muy Alta"))))),"")</f>
        <v>Baja</v>
      </c>
      <c r="Z24" s="120">
        <f>+X24</f>
        <v>0.36</v>
      </c>
      <c r="AA24" s="152" t="str">
        <f>IFERROR(IF(AB24="","",IF(AB24&lt;=0.2,"Leve",IF(AB24&lt;=0.4,"Menor",IF(AB24&lt;=0.6,"Moderado",IF(AB24&lt;=0.8,"Mayor","Catastrófico"))))),"")</f>
        <v>Mayor</v>
      </c>
      <c r="AB24" s="111">
        <f t="shared" si="10"/>
        <v>0.8</v>
      </c>
      <c r="AC24" s="153"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Alto</v>
      </c>
      <c r="AD24" s="151" t="s">
        <v>133</v>
      </c>
      <c r="AE24" s="113"/>
      <c r="AF24" s="99" t="s">
        <v>284</v>
      </c>
      <c r="AG24" s="114"/>
      <c r="AH24" s="121"/>
      <c r="AI24" s="121"/>
      <c r="AJ24" s="122"/>
      <c r="AK24" s="80"/>
      <c r="AL24" s="80"/>
      <c r="AM24" s="80"/>
      <c r="AN24" s="80"/>
      <c r="AO24" s="80"/>
      <c r="AP24" s="84" t="str">
        <f t="shared" si="12"/>
        <v>MediaMayor</v>
      </c>
      <c r="AQ24" s="80"/>
      <c r="AR24" s="80"/>
      <c r="AS24" s="80"/>
      <c r="AT24" s="80"/>
      <c r="AU24" s="80"/>
      <c r="AV24" s="80"/>
      <c r="AW24" s="80"/>
      <c r="AX24" s="80"/>
      <c r="AY24" s="80"/>
      <c r="AZ24" s="80"/>
      <c r="BA24" s="80"/>
      <c r="BB24" s="80"/>
      <c r="BC24" s="80"/>
      <c r="BD24" s="80"/>
      <c r="BE24" s="80"/>
      <c r="BF24" s="80"/>
      <c r="BG24" s="80"/>
      <c r="BH24" s="80"/>
      <c r="BI24" s="80"/>
      <c r="BJ24" s="80"/>
      <c r="BK24" s="80"/>
      <c r="BL24" s="80"/>
      <c r="BM24" s="80"/>
    </row>
    <row r="25" spans="1:65" ht="81.75" customHeight="1">
      <c r="A25" s="105">
        <v>16</v>
      </c>
      <c r="B25" s="96" t="s">
        <v>131</v>
      </c>
      <c r="C25" s="106" t="s">
        <v>285</v>
      </c>
      <c r="D25" s="127" t="s">
        <v>268</v>
      </c>
      <c r="E25" s="148" t="s">
        <v>242</v>
      </c>
      <c r="F25" s="96" t="s">
        <v>123</v>
      </c>
      <c r="G25" s="99">
        <v>1</v>
      </c>
      <c r="H25" s="128" t="str">
        <f t="shared" si="20"/>
        <v>Muy Baja</v>
      </c>
      <c r="I25" s="129">
        <f t="shared" si="18"/>
        <v>0.2</v>
      </c>
      <c r="J25" s="135" t="s">
        <v>150</v>
      </c>
      <c r="K25" s="281" t="str">
        <f>IF(NOT(ISERROR(MATCH(J25,_xlfn.ANCHORARRAY(E35),0))),#REF!&amp;"Por favor no seleccionar los criterios de impacto",J25)</f>
        <v xml:space="preserve">     El riesgo afecta la imagen de la entidad con algunos usuarios de relevancia frente al logro de los objetivos</v>
      </c>
      <c r="L25" s="128" t="str">
        <f>IF(OR(K25='Tabla Impacto'!$C$11,K25='Tabla Impacto'!$D$11),"Leve",IF(OR(K25='Tabla Impacto'!$C$12,K25='Tabla Impacto'!$D$12),"Menor",IF(OR(K25='Tabla Impacto'!$C$13,K25='Tabla Impacto'!$D$13),"Moderado",IF(OR(K25='Tabla Impacto'!$C$14,K25='Tabla Impacto'!$D$14),"Mayor",IF(OR(K25='Tabla Impacto'!$C$15,K25='Tabla Impacto'!$D$15),"Catastrófico","")))))</f>
        <v>Moderado</v>
      </c>
      <c r="M25" s="131">
        <f t="shared" si="14"/>
        <v>0.6</v>
      </c>
      <c r="N25" s="132" t="str">
        <f t="shared" si="21"/>
        <v>Moderado</v>
      </c>
      <c r="O25" s="105">
        <v>16</v>
      </c>
      <c r="P25" s="106" t="s">
        <v>277</v>
      </c>
      <c r="Q25" s="118" t="str">
        <f t="shared" ref="Q25" si="36">IF(OR(R25="Preventivo",R25="Detectivo"),"Probabilidad",IF(R25="Correctivo","Impacto",""))</f>
        <v>Probabilidad</v>
      </c>
      <c r="R25" s="151" t="s">
        <v>14</v>
      </c>
      <c r="S25" s="151" t="s">
        <v>9</v>
      </c>
      <c r="T25" s="120" t="str">
        <f>IF(AND(R25="Preventivo",S25="Automático"),"50%",IF(AND(R25="Preventivo",S25="Manual"),"40%",IF(AND(R25="Detectivo",S25="Automático"),"40%",IF(AND(R25="Detectivo",S25="Manual"),"30%",IF(AND(R25="Correctivo",S25="Automático"),"35%",IF(AND(R25="Correctivo",S25="Manual"),"25%",""))))))</f>
        <v>40%</v>
      </c>
      <c r="U25" s="151" t="s">
        <v>19</v>
      </c>
      <c r="V25" s="151" t="s">
        <v>22</v>
      </c>
      <c r="W25" s="151" t="s">
        <v>117</v>
      </c>
      <c r="X25" s="109">
        <f t="shared" si="6"/>
        <v>0.12</v>
      </c>
      <c r="Y25" s="152" t="str">
        <f>IFERROR(IF(X25="","",IF(X25&lt;=0.2,"Muy Baja",IF(X25&lt;=0.4,"Baja",IF(X25&lt;=0.6,"Media",IF(X25&lt;=0.8,"Alta","Muy Alta"))))),"")</f>
        <v>Muy Baja</v>
      </c>
      <c r="Z25" s="120">
        <f>+X25</f>
        <v>0.12</v>
      </c>
      <c r="AA25" s="152" t="str">
        <f>IFERROR(IF(AB25="","",IF(AB25&lt;=0.2,"Leve",IF(AB25&lt;=0.4,"Menor",IF(AB25&lt;=0.6,"Moderado",IF(AB25&lt;=0.8,"Mayor","Catastrófico"))))),"")</f>
        <v>Moderado</v>
      </c>
      <c r="AB25" s="111">
        <f t="shared" si="10"/>
        <v>0.6</v>
      </c>
      <c r="AC25" s="15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Moderado</v>
      </c>
      <c r="AD25" s="151" t="s">
        <v>133</v>
      </c>
      <c r="AE25" s="113"/>
      <c r="AF25" s="123" t="s">
        <v>255</v>
      </c>
      <c r="AG25" s="114"/>
      <c r="AH25" s="121"/>
      <c r="AI25" s="121"/>
      <c r="AJ25" s="122"/>
      <c r="AK25" s="80"/>
      <c r="AL25" s="80"/>
      <c r="AM25" s="80"/>
      <c r="AN25" s="80"/>
      <c r="AO25" s="80"/>
      <c r="AP25" s="84" t="str">
        <f t="shared" si="12"/>
        <v>Muy BajaModerado</v>
      </c>
      <c r="AQ25" s="80"/>
      <c r="AR25" s="80"/>
      <c r="AS25" s="80"/>
      <c r="AT25" s="80"/>
      <c r="AU25" s="80"/>
      <c r="AV25" s="80"/>
      <c r="AW25" s="80"/>
      <c r="AX25" s="80"/>
      <c r="AY25" s="80"/>
      <c r="AZ25" s="80"/>
      <c r="BA25" s="80"/>
      <c r="BB25" s="80"/>
      <c r="BC25" s="80"/>
      <c r="BD25" s="80"/>
      <c r="BE25" s="80"/>
      <c r="BF25" s="80"/>
      <c r="BG25" s="80"/>
      <c r="BH25" s="80"/>
      <c r="BI25" s="80"/>
      <c r="BJ25" s="80"/>
      <c r="BK25" s="80"/>
      <c r="BL25" s="80"/>
      <c r="BM25" s="80"/>
    </row>
    <row r="26" spans="1:65" ht="122.25" customHeight="1">
      <c r="A26" s="105">
        <v>17</v>
      </c>
      <c r="B26" s="96" t="s">
        <v>131</v>
      </c>
      <c r="C26" s="106" t="s">
        <v>239</v>
      </c>
      <c r="D26" s="127" t="s">
        <v>267</v>
      </c>
      <c r="E26" s="148" t="s">
        <v>225</v>
      </c>
      <c r="F26" s="96" t="s">
        <v>272</v>
      </c>
      <c r="G26" s="99">
        <v>120</v>
      </c>
      <c r="H26" s="128" t="str">
        <f>IF(G26&lt;=0,"",IF(G26&lt;=2,"Muy Baja",IF(G26&lt;=24,"Baja",IF(G26&lt;=500,"Media",IF(G26&lt;=5000,"Alta","Muy Alta")))))</f>
        <v>Media</v>
      </c>
      <c r="I26" s="129">
        <f t="shared" si="18"/>
        <v>0.6</v>
      </c>
      <c r="J26" s="138" t="s">
        <v>148</v>
      </c>
      <c r="K26" s="140" t="str">
        <f>IF(NOT(ISERROR(MATCH(J26,'Tabla Impacto'!$B$221:$B$223,0))),'Tabla Impacto'!$F$223&amp;"Por favor no seleccionar los criterios de impacto(Afectación Económica o presupuestal y Pérdida Reputacional)",J26)</f>
        <v xml:space="preserve">     El riesgo afecta la imagen de alguna área de la organización</v>
      </c>
      <c r="L26" s="128" t="str">
        <f>IF(OR(K26='Tabla Impacto'!$C$11,K26='Tabla Impacto'!$D$11),"Leve",IF(OR(K26='Tabla Impacto'!$C$12,K26='Tabla Impacto'!$D$12),"Menor",IF(OR(K26='Tabla Impacto'!$C$13,K26='Tabla Impacto'!$D$13),"Moderado",IF(OR(K26='Tabla Impacto'!$C$14,K26='Tabla Impacto'!$D$14),"Mayor",IF(OR(K26='Tabla Impacto'!$C$15,K26='Tabla Impacto'!$D$15),"Catastrófico","")))))</f>
        <v>Leve</v>
      </c>
      <c r="M26" s="131">
        <f t="shared" si="14"/>
        <v>0.2</v>
      </c>
      <c r="N26" s="132" t="str">
        <f t="shared" si="21"/>
        <v>Moderado</v>
      </c>
      <c r="O26" s="105">
        <v>17</v>
      </c>
      <c r="P26" s="106" t="s">
        <v>286</v>
      </c>
      <c r="Q26" s="118" t="str">
        <f t="shared" si="4"/>
        <v>Probabilidad</v>
      </c>
      <c r="R26" s="151" t="s">
        <v>14</v>
      </c>
      <c r="S26" s="151" t="s">
        <v>9</v>
      </c>
      <c r="T26" s="120" t="str">
        <f>IF(AND(R26="Preventivo",S26="Automático"),"50%",IF(AND(R26="Preventivo",S26="Manual"),"40%",IF(AND(R26="Detectivo",S26="Automático"),"40%",IF(AND(R26="Detectivo",S26="Manual"),"30%",IF(AND(R26="Correctivo",S26="Automático"),"35%",IF(AND(R26="Correctivo",S26="Manual"),"25%",""))))))</f>
        <v>40%</v>
      </c>
      <c r="U26" s="151" t="s">
        <v>19</v>
      </c>
      <c r="V26" s="151" t="s">
        <v>22</v>
      </c>
      <c r="W26" s="151" t="s">
        <v>117</v>
      </c>
      <c r="X26" s="109">
        <f t="shared" si="6"/>
        <v>0.36</v>
      </c>
      <c r="Y26" s="152" t="str">
        <f>IFERROR(IF(X26="","",IF(X26&lt;=0.2,"Muy Baja",IF(X26&lt;=0.4,"Baja",IF(X26&lt;=0.6,"Media",IF(X26&lt;=0.8,"Alta","Muy Alta"))))),"")</f>
        <v>Baja</v>
      </c>
      <c r="Z26" s="120">
        <f>+X26</f>
        <v>0.36</v>
      </c>
      <c r="AA26" s="152" t="str">
        <f>IFERROR(IF(AB26="","",IF(AB26&lt;=0.2,"Leve",IF(AB26&lt;=0.4,"Menor",IF(AB26&lt;=0.6,"Moderado",IF(AB26&lt;=0.8,"Mayor","Catastrófico"))))),"")</f>
        <v>Leve</v>
      </c>
      <c r="AB26" s="111">
        <f t="shared" si="10"/>
        <v>0.2</v>
      </c>
      <c r="AC26" s="153" t="str">
        <f>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Bajo</v>
      </c>
      <c r="AD26" s="151" t="s">
        <v>133</v>
      </c>
      <c r="AE26" s="113"/>
      <c r="AF26" s="123" t="s">
        <v>287</v>
      </c>
      <c r="AG26" s="114"/>
      <c r="AH26" s="121"/>
      <c r="AI26" s="121"/>
      <c r="AJ26" s="122"/>
      <c r="AK26" s="80"/>
      <c r="AL26" s="80"/>
      <c r="AM26" s="80"/>
      <c r="AN26" s="80"/>
      <c r="AO26" s="80"/>
      <c r="AP26" s="84" t="str">
        <f t="shared" si="12"/>
        <v>MediaLeve</v>
      </c>
      <c r="AQ26" s="80"/>
      <c r="AR26" s="80"/>
      <c r="AS26" s="80"/>
      <c r="AT26" s="80"/>
      <c r="AU26" s="80"/>
      <c r="AV26" s="80"/>
      <c r="AW26" s="80"/>
      <c r="AX26" s="80"/>
      <c r="AY26" s="80"/>
      <c r="AZ26" s="80"/>
      <c r="BA26" s="80"/>
      <c r="BB26" s="80"/>
      <c r="BC26" s="80"/>
      <c r="BD26" s="80"/>
      <c r="BE26" s="80"/>
      <c r="BF26" s="80"/>
      <c r="BG26" s="80"/>
      <c r="BH26" s="80"/>
      <c r="BI26" s="80"/>
      <c r="BJ26" s="80"/>
      <c r="BK26" s="80"/>
      <c r="BL26" s="80"/>
      <c r="BM26" s="80"/>
    </row>
    <row r="27" spans="1:65" ht="105.75" customHeight="1">
      <c r="A27" s="105">
        <v>18</v>
      </c>
      <c r="B27" s="96" t="s">
        <v>131</v>
      </c>
      <c r="C27" s="96" t="s">
        <v>239</v>
      </c>
      <c r="D27" s="97" t="s">
        <v>269</v>
      </c>
      <c r="E27" s="124" t="s">
        <v>226</v>
      </c>
      <c r="F27" s="96" t="s">
        <v>123</v>
      </c>
      <c r="G27" s="99">
        <v>1</v>
      </c>
      <c r="H27" s="128" t="str">
        <f t="shared" ref="H27:H36" si="37">IF(G27&lt;=0,"",IF(G27&lt;=2,"Muy Baja",IF(G27&lt;=24,"Baja",IF(G27&lt;=500,"Media",IF(G27&lt;=5000,"Alta","Muy Alta")))))</f>
        <v>Muy Baja</v>
      </c>
      <c r="I27" s="129">
        <f t="shared" si="18"/>
        <v>0.2</v>
      </c>
      <c r="J27" s="138" t="s">
        <v>148</v>
      </c>
      <c r="K27" s="140" t="str">
        <f>IF(NOT(ISERROR(MATCH(J27,_xlfn.ANCHORARRAY(#REF!),0))),#REF!&amp;"Por favor no seleccionar los criterios de impacto",J27)</f>
        <v xml:space="preserve">     El riesgo afecta la imagen de alguna área de la organización</v>
      </c>
      <c r="L27" s="128" t="str">
        <f>IF(OR(K27='Tabla Impacto'!$C$11,K27='Tabla Impacto'!$D$11),"Leve",IF(OR(K27='Tabla Impacto'!$C$12,K27='Tabla Impacto'!$D$12),"Menor",IF(OR(K27='Tabla Impacto'!$C$13,K27='Tabla Impacto'!$D$13),"Moderado",IF(OR(K27='Tabla Impacto'!$C$14,K27='Tabla Impacto'!$D$14),"Mayor",IF(OR(K27='Tabla Impacto'!$C$15,K27='Tabla Impacto'!$D$15),"Catastrófico","")))))</f>
        <v>Leve</v>
      </c>
      <c r="M27" s="131">
        <f t="shared" si="14"/>
        <v>0.2</v>
      </c>
      <c r="N27" s="132" t="str">
        <f t="shared" si="21"/>
        <v>Bajo</v>
      </c>
      <c r="O27" s="105">
        <v>18</v>
      </c>
      <c r="P27" s="106" t="s">
        <v>288</v>
      </c>
      <c r="Q27" s="118" t="str">
        <f t="shared" si="4"/>
        <v>Probabilidad</v>
      </c>
      <c r="R27" s="151" t="s">
        <v>14</v>
      </c>
      <c r="S27" s="151" t="s">
        <v>9</v>
      </c>
      <c r="T27" s="120" t="str">
        <f t="shared" ref="T27:T31" si="38">IF(AND(R27="Preventivo",S27="Automático"),"50%",IF(AND(R27="Preventivo",S27="Manual"),"40%",IF(AND(R27="Detectivo",S27="Automático"),"40%",IF(AND(R27="Detectivo",S27="Manual"),"30%",IF(AND(R27="Correctivo",S27="Automático"),"35%",IF(AND(R27="Correctivo",S27="Manual"),"25%",""))))))</f>
        <v>40%</v>
      </c>
      <c r="U27" s="151" t="s">
        <v>19</v>
      </c>
      <c r="V27" s="151" t="s">
        <v>22</v>
      </c>
      <c r="W27" s="151" t="s">
        <v>117</v>
      </c>
      <c r="X27" s="109">
        <f t="shared" si="6"/>
        <v>0.12</v>
      </c>
      <c r="Y27" s="152" t="str">
        <f t="shared" si="7"/>
        <v>Muy Baja</v>
      </c>
      <c r="Z27" s="120">
        <f t="shared" ref="Z27:Z31" si="39">+X27</f>
        <v>0.12</v>
      </c>
      <c r="AA27" s="152" t="str">
        <f t="shared" si="9"/>
        <v>Leve</v>
      </c>
      <c r="AB27" s="111">
        <f t="shared" si="10"/>
        <v>0.2</v>
      </c>
      <c r="AC27" s="153" t="str">
        <f t="shared" ref="AC27:AC28" si="40">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Bajo</v>
      </c>
      <c r="AD27" s="151" t="s">
        <v>133</v>
      </c>
      <c r="AE27" s="113"/>
      <c r="AF27" s="113" t="s">
        <v>289</v>
      </c>
      <c r="AG27" s="114"/>
      <c r="AH27" s="121"/>
      <c r="AI27" s="121"/>
      <c r="AJ27" s="122"/>
      <c r="AK27" s="80"/>
      <c r="AL27" s="80"/>
      <c r="AM27" s="80"/>
      <c r="AN27" s="80"/>
      <c r="AO27" s="80"/>
      <c r="AP27" s="84" t="str">
        <f t="shared" si="12"/>
        <v>Muy BajaLeve</v>
      </c>
      <c r="AQ27" s="80"/>
      <c r="AR27" s="80"/>
      <c r="AS27" s="80"/>
      <c r="AT27" s="80"/>
      <c r="AU27" s="80"/>
      <c r="AV27" s="80"/>
      <c r="AW27" s="80"/>
      <c r="AX27" s="80"/>
      <c r="AY27" s="80"/>
      <c r="AZ27" s="80"/>
      <c r="BA27" s="80"/>
      <c r="BB27" s="80"/>
      <c r="BC27" s="80"/>
      <c r="BD27" s="80"/>
      <c r="BE27" s="80"/>
      <c r="BF27" s="80"/>
      <c r="BG27" s="80"/>
      <c r="BH27" s="80"/>
      <c r="BI27" s="80"/>
      <c r="BJ27" s="80"/>
      <c r="BK27" s="80"/>
      <c r="BL27" s="80"/>
      <c r="BM27" s="80"/>
    </row>
    <row r="28" spans="1:65" ht="101.25" customHeight="1">
      <c r="A28" s="105">
        <v>19</v>
      </c>
      <c r="B28" s="96" t="s">
        <v>131</v>
      </c>
      <c r="C28" s="96" t="s">
        <v>240</v>
      </c>
      <c r="D28" s="127" t="s">
        <v>269</v>
      </c>
      <c r="E28" s="148" t="s">
        <v>227</v>
      </c>
      <c r="F28" s="96" t="s">
        <v>123</v>
      </c>
      <c r="G28" s="99">
        <v>10</v>
      </c>
      <c r="H28" s="128" t="str">
        <f t="shared" si="37"/>
        <v>Baja</v>
      </c>
      <c r="I28" s="129">
        <f t="shared" si="18"/>
        <v>0.4</v>
      </c>
      <c r="J28" s="135" t="s">
        <v>151</v>
      </c>
      <c r="K28" s="140" t="str">
        <f>IF(NOT(ISERROR(MATCH(J28,_xlfn.ANCHORARRAY(#REF!),0))),#REF!&amp;"Por favor no seleccionar los criterios de impacto",J28)</f>
        <v xml:space="preserve">     El riesgo afecta la imagen de de la entidad con efecto publicitario sostenido a nivel de sector administrativo, nivel departamental o municipal</v>
      </c>
      <c r="L28" s="128" t="str">
        <f>IF(OR(K28='Tabla Impacto'!$C$11,K28='Tabla Impacto'!$D$11),"Leve",IF(OR(K28='Tabla Impacto'!$C$12,K28='Tabla Impacto'!$D$12),"Menor",IF(OR(K28='Tabla Impacto'!$C$13,K28='Tabla Impacto'!$D$13),"Moderado",IF(OR(K28='Tabla Impacto'!$C$14,K28='Tabla Impacto'!$D$14),"Mayor",IF(OR(K28='Tabla Impacto'!$C$15,K28='Tabla Impacto'!$D$15),"Catastrófico","")))))</f>
        <v>Mayor</v>
      </c>
      <c r="M28" s="131">
        <f t="shared" si="14"/>
        <v>0.8</v>
      </c>
      <c r="N28" s="132" t="str">
        <f t="shared" si="21"/>
        <v>Alto</v>
      </c>
      <c r="O28" s="105">
        <v>19</v>
      </c>
      <c r="P28" s="106" t="s">
        <v>288</v>
      </c>
      <c r="Q28" s="118" t="str">
        <f t="shared" si="4"/>
        <v>Probabilidad</v>
      </c>
      <c r="R28" s="151" t="s">
        <v>14</v>
      </c>
      <c r="S28" s="151" t="s">
        <v>9</v>
      </c>
      <c r="T28" s="134" t="str">
        <f t="shared" si="38"/>
        <v>40%</v>
      </c>
      <c r="U28" s="151" t="s">
        <v>19</v>
      </c>
      <c r="V28" s="151" t="s">
        <v>22</v>
      </c>
      <c r="W28" s="151" t="s">
        <v>117</v>
      </c>
      <c r="X28" s="109">
        <f t="shared" si="6"/>
        <v>0.24</v>
      </c>
      <c r="Y28" s="152" t="str">
        <f t="shared" si="7"/>
        <v>Baja</v>
      </c>
      <c r="Z28" s="120">
        <f t="shared" si="39"/>
        <v>0.24</v>
      </c>
      <c r="AA28" s="152" t="str">
        <f t="shared" si="9"/>
        <v>Mayor</v>
      </c>
      <c r="AB28" s="111">
        <f t="shared" si="10"/>
        <v>0.8</v>
      </c>
      <c r="AC28" s="153" t="str">
        <f t="shared" si="40"/>
        <v>Alto</v>
      </c>
      <c r="AD28" s="151" t="s">
        <v>133</v>
      </c>
      <c r="AE28" s="113"/>
      <c r="AF28" s="113" t="s">
        <v>289</v>
      </c>
      <c r="AG28" s="114"/>
      <c r="AH28" s="121"/>
      <c r="AI28" s="121"/>
      <c r="AJ28" s="122"/>
      <c r="AK28" s="80"/>
      <c r="AL28" s="80"/>
      <c r="AM28" s="80"/>
      <c r="AN28" s="80"/>
      <c r="AO28" s="80"/>
      <c r="AP28" s="84" t="str">
        <f t="shared" si="12"/>
        <v>BajaMayor</v>
      </c>
      <c r="AQ28" s="80"/>
      <c r="AR28" s="80"/>
      <c r="AS28" s="80"/>
      <c r="AT28" s="80"/>
      <c r="AU28" s="80"/>
      <c r="AV28" s="80"/>
      <c r="AW28" s="80"/>
      <c r="AX28" s="80"/>
      <c r="AY28" s="80"/>
      <c r="AZ28" s="80"/>
      <c r="BA28" s="80"/>
      <c r="BB28" s="80"/>
      <c r="BC28" s="80"/>
      <c r="BD28" s="80"/>
      <c r="BE28" s="80"/>
      <c r="BF28" s="80"/>
      <c r="BG28" s="80"/>
      <c r="BH28" s="80"/>
      <c r="BI28" s="80"/>
      <c r="BJ28" s="80"/>
      <c r="BK28" s="80"/>
      <c r="BL28" s="80"/>
      <c r="BM28" s="80"/>
    </row>
    <row r="29" spans="1:65" ht="76.5" customHeight="1">
      <c r="A29" s="105">
        <v>20</v>
      </c>
      <c r="B29" s="96" t="s">
        <v>131</v>
      </c>
      <c r="C29" s="96" t="s">
        <v>240</v>
      </c>
      <c r="D29" s="127" t="s">
        <v>269</v>
      </c>
      <c r="E29" s="133" t="s">
        <v>228</v>
      </c>
      <c r="F29" s="96" t="s">
        <v>123</v>
      </c>
      <c r="G29" s="99">
        <v>40</v>
      </c>
      <c r="H29" s="128" t="str">
        <f t="shared" si="37"/>
        <v>Media</v>
      </c>
      <c r="I29" s="129">
        <f t="shared" si="18"/>
        <v>0.6</v>
      </c>
      <c r="J29" s="135" t="s">
        <v>150</v>
      </c>
      <c r="K29" s="140" t="str">
        <f>IF(NOT(ISERROR(MATCH(J29,_xlfn.ANCHORARRAY(#REF!),0))),#REF!&amp;"Por favor no seleccionar los criterios de impacto",J29)</f>
        <v xml:space="preserve">     El riesgo afecta la imagen de la entidad con algunos usuarios de relevancia frente al logro de los objetivos</v>
      </c>
      <c r="L29" s="128" t="str">
        <f>IF(OR(K29='Tabla Impacto'!$C$11,K29='Tabla Impacto'!$D$11),"Leve",IF(OR(K29='Tabla Impacto'!$C$12,K29='Tabla Impacto'!$D$12),"Menor",IF(OR(K29='Tabla Impacto'!$C$13,K29='Tabla Impacto'!$D$13),"Moderado",IF(OR(K29='Tabla Impacto'!$C$14,K29='Tabla Impacto'!$D$14),"Mayor",IF(OR(K29='Tabla Impacto'!$C$15,K29='Tabla Impacto'!$D$15),"Catastrófico","")))))</f>
        <v>Moderado</v>
      </c>
      <c r="M29" s="131">
        <f t="shared" si="14"/>
        <v>0.6</v>
      </c>
      <c r="N29" s="132" t="str">
        <f t="shared" si="21"/>
        <v>Moderado</v>
      </c>
      <c r="O29" s="105">
        <v>20</v>
      </c>
      <c r="P29" s="106" t="s">
        <v>288</v>
      </c>
      <c r="Q29" s="118" t="str">
        <f t="shared" si="4"/>
        <v>Probabilidad</v>
      </c>
      <c r="R29" s="151" t="s">
        <v>14</v>
      </c>
      <c r="S29" s="151" t="s">
        <v>9</v>
      </c>
      <c r="T29" s="134" t="str">
        <f t="shared" si="38"/>
        <v>40%</v>
      </c>
      <c r="U29" s="151" t="s">
        <v>19</v>
      </c>
      <c r="V29" s="151" t="s">
        <v>22</v>
      </c>
      <c r="W29" s="151" t="s">
        <v>117</v>
      </c>
      <c r="X29" s="109">
        <f t="shared" si="6"/>
        <v>0.36</v>
      </c>
      <c r="Y29" s="152" t="str">
        <f t="shared" si="7"/>
        <v>Baja</v>
      </c>
      <c r="Z29" s="120">
        <f t="shared" si="39"/>
        <v>0.36</v>
      </c>
      <c r="AA29" s="152" t="str">
        <f t="shared" si="9"/>
        <v>Moderado</v>
      </c>
      <c r="AB29" s="111">
        <f t="shared" si="10"/>
        <v>0.6</v>
      </c>
      <c r="AC29" s="153" t="str">
        <f>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Moderado</v>
      </c>
      <c r="AD29" s="151" t="s">
        <v>133</v>
      </c>
      <c r="AE29" s="113"/>
      <c r="AF29" s="113" t="s">
        <v>290</v>
      </c>
      <c r="AG29" s="114"/>
      <c r="AH29" s="121"/>
      <c r="AI29" s="121"/>
      <c r="AJ29" s="122"/>
      <c r="AK29" s="80"/>
      <c r="AL29" s="80"/>
      <c r="AM29" s="80"/>
      <c r="AN29" s="80"/>
      <c r="AO29" s="80"/>
      <c r="AP29" s="84" t="str">
        <f t="shared" si="12"/>
        <v>MediaModerado</v>
      </c>
      <c r="AQ29" s="80"/>
      <c r="AR29" s="80"/>
      <c r="AS29" s="80"/>
      <c r="AT29" s="80"/>
      <c r="AU29" s="80"/>
      <c r="AV29" s="80"/>
      <c r="AW29" s="80"/>
      <c r="AX29" s="80"/>
      <c r="AY29" s="80"/>
      <c r="AZ29" s="80"/>
      <c r="BA29" s="80"/>
      <c r="BB29" s="80"/>
      <c r="BC29" s="80"/>
      <c r="BD29" s="80"/>
      <c r="BE29" s="80"/>
      <c r="BF29" s="80"/>
      <c r="BG29" s="80"/>
      <c r="BH29" s="80"/>
      <c r="BI29" s="80"/>
      <c r="BJ29" s="80"/>
      <c r="BK29" s="80"/>
      <c r="BL29" s="80"/>
      <c r="BM29" s="80"/>
    </row>
    <row r="30" spans="1:65" ht="93.75" customHeight="1">
      <c r="A30" s="105">
        <v>21</v>
      </c>
      <c r="B30" s="96" t="s">
        <v>131</v>
      </c>
      <c r="C30" s="96" t="s">
        <v>241</v>
      </c>
      <c r="D30" s="106" t="s">
        <v>269</v>
      </c>
      <c r="E30" s="148" t="s">
        <v>245</v>
      </c>
      <c r="F30" s="96" t="s">
        <v>123</v>
      </c>
      <c r="G30" s="99">
        <v>320000</v>
      </c>
      <c r="H30" s="128" t="str">
        <f t="shared" si="37"/>
        <v>Muy Alta</v>
      </c>
      <c r="I30" s="129">
        <f t="shared" si="18"/>
        <v>1</v>
      </c>
      <c r="J30" s="138" t="s">
        <v>144</v>
      </c>
      <c r="K30" s="140" t="str">
        <f>IF(NOT(ISERROR(MATCH(J30,_xlfn.ANCHORARRAY(#REF!),0))),#REF!&amp;"Por favor no seleccionar los criterios de impacto",J30)</f>
        <v xml:space="preserve">     Entre 50 y 100 SMLMV </v>
      </c>
      <c r="L30" s="128" t="str">
        <f>IF(OR(K30='Tabla Impacto'!$C$11,K30='Tabla Impacto'!$D$11),"Leve",IF(OR(K30='Tabla Impacto'!$C$12,K30='Tabla Impacto'!$D$12),"Menor",IF(OR(K30='Tabla Impacto'!$C$13,K30='Tabla Impacto'!$D$13),"Moderado",IF(OR(K30='Tabla Impacto'!$C$14,K30='Tabla Impacto'!$D$14),"Mayor",IF(OR(K30='Tabla Impacto'!$C$15,K30='Tabla Impacto'!$D$15),"Catastrófico","")))))</f>
        <v>Moderado</v>
      </c>
      <c r="M30" s="131">
        <f t="shared" si="14"/>
        <v>0.6</v>
      </c>
      <c r="N30" s="132" t="str">
        <f t="shared" si="21"/>
        <v>Alto</v>
      </c>
      <c r="O30" s="105">
        <v>21</v>
      </c>
      <c r="P30" s="106" t="s">
        <v>291</v>
      </c>
      <c r="Q30" s="118" t="str">
        <f t="shared" si="4"/>
        <v>Probabilidad</v>
      </c>
      <c r="R30" s="151" t="s">
        <v>14</v>
      </c>
      <c r="S30" s="151" t="s">
        <v>9</v>
      </c>
      <c r="T30" s="134" t="str">
        <f t="shared" si="38"/>
        <v>40%</v>
      </c>
      <c r="U30" s="151" t="s">
        <v>19</v>
      </c>
      <c r="V30" s="151" t="s">
        <v>22</v>
      </c>
      <c r="W30" s="151" t="s">
        <v>117</v>
      </c>
      <c r="X30" s="109">
        <f t="shared" si="6"/>
        <v>0.6</v>
      </c>
      <c r="Y30" s="152" t="str">
        <f>IFERROR(IF(X30="","",IF(X30&lt;=0.2,"Muy Baja",IF(X30&lt;=0.4,"Baja",IF(X30&lt;=0.6,"Media",IF(X30&lt;=0.8,"Alta","Muy Alta"))))),"")</f>
        <v>Media</v>
      </c>
      <c r="Z30" s="120">
        <f t="shared" si="39"/>
        <v>0.6</v>
      </c>
      <c r="AA30" s="152" t="str">
        <f t="shared" si="9"/>
        <v>Moderado</v>
      </c>
      <c r="AB30" s="111">
        <f t="shared" si="10"/>
        <v>0.6</v>
      </c>
      <c r="AC30" s="153" t="str">
        <f t="shared" ref="AC30:AC31" si="41">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51" t="s">
        <v>133</v>
      </c>
      <c r="AE30" s="113"/>
      <c r="AF30" s="123" t="s">
        <v>292</v>
      </c>
      <c r="AG30" s="114"/>
      <c r="AH30" s="121"/>
      <c r="AI30" s="121"/>
      <c r="AJ30" s="122"/>
      <c r="AK30" s="80"/>
      <c r="AL30" s="80"/>
      <c r="AM30" s="80"/>
      <c r="AN30" s="80"/>
      <c r="AO30" s="80"/>
      <c r="AP30" s="84" t="str">
        <f t="shared" si="12"/>
        <v>Muy AltaModerado</v>
      </c>
      <c r="AQ30" s="80"/>
      <c r="AR30" s="80"/>
      <c r="AS30" s="80"/>
      <c r="AT30" s="80"/>
      <c r="AU30" s="80"/>
      <c r="AV30" s="80"/>
      <c r="AW30" s="80"/>
      <c r="AX30" s="80"/>
      <c r="AY30" s="80"/>
      <c r="AZ30" s="80"/>
      <c r="BA30" s="80"/>
      <c r="BB30" s="80"/>
      <c r="BC30" s="80"/>
      <c r="BD30" s="80"/>
      <c r="BE30" s="80"/>
      <c r="BF30" s="80"/>
      <c r="BG30" s="80"/>
      <c r="BH30" s="80"/>
      <c r="BI30" s="80"/>
      <c r="BJ30" s="80"/>
      <c r="BK30" s="80"/>
      <c r="BL30" s="80"/>
      <c r="BM30" s="80"/>
    </row>
    <row r="31" spans="1:65" ht="75" customHeight="1">
      <c r="A31" s="105">
        <v>22</v>
      </c>
      <c r="B31" s="96" t="s">
        <v>131</v>
      </c>
      <c r="C31" s="96" t="s">
        <v>293</v>
      </c>
      <c r="D31" s="127" t="s">
        <v>271</v>
      </c>
      <c r="E31" s="148" t="s">
        <v>229</v>
      </c>
      <c r="F31" s="96" t="s">
        <v>123</v>
      </c>
      <c r="G31" s="99">
        <v>250000</v>
      </c>
      <c r="H31" s="128" t="str">
        <f t="shared" si="37"/>
        <v>Muy Alta</v>
      </c>
      <c r="I31" s="129">
        <f t="shared" si="18"/>
        <v>1</v>
      </c>
      <c r="J31" s="138" t="s">
        <v>148</v>
      </c>
      <c r="K31" s="140" t="str">
        <f>IF(NOT(ISERROR(MATCH(J31,_xlfn.ANCHORARRAY(#REF!),0))),#REF!&amp;"Por favor no seleccionar los criterios de impacto",J31)</f>
        <v xml:space="preserve">     El riesgo afecta la imagen de alguna área de la organización</v>
      </c>
      <c r="L31" s="128" t="str">
        <f>IF(OR(K31='Tabla Impacto'!$C$11,K31='Tabla Impacto'!$D$11),"Leve",IF(OR(K31='Tabla Impacto'!$C$12,K31='Tabla Impacto'!$D$12),"Menor",IF(OR(K31='Tabla Impacto'!$C$13,K31='Tabla Impacto'!$D$13),"Moderado",IF(OR(K31='Tabla Impacto'!$C$14,K31='Tabla Impacto'!$D$14),"Mayor",IF(OR(K31='Tabla Impacto'!$C$15,K31='Tabla Impacto'!$D$15),"Catastrófico","")))))</f>
        <v>Leve</v>
      </c>
      <c r="M31" s="131">
        <f t="shared" si="14"/>
        <v>0.2</v>
      </c>
      <c r="N31" s="132" t="str">
        <f t="shared" si="21"/>
        <v>Alto</v>
      </c>
      <c r="O31" s="105">
        <v>22</v>
      </c>
      <c r="P31" s="106" t="s">
        <v>294</v>
      </c>
      <c r="Q31" s="118" t="str">
        <f t="shared" si="4"/>
        <v>Probabilidad</v>
      </c>
      <c r="R31" s="151" t="s">
        <v>14</v>
      </c>
      <c r="S31" s="151" t="s">
        <v>9</v>
      </c>
      <c r="T31" s="134" t="str">
        <f t="shared" si="38"/>
        <v>40%</v>
      </c>
      <c r="U31" s="151" t="s">
        <v>19</v>
      </c>
      <c r="V31" s="151" t="s">
        <v>22</v>
      </c>
      <c r="W31" s="151" t="s">
        <v>117</v>
      </c>
      <c r="X31" s="109">
        <f t="shared" si="6"/>
        <v>0.6</v>
      </c>
      <c r="Y31" s="152" t="str">
        <f t="shared" si="7"/>
        <v>Media</v>
      </c>
      <c r="Z31" s="120">
        <f t="shared" si="39"/>
        <v>0.6</v>
      </c>
      <c r="AA31" s="152" t="str">
        <f t="shared" si="9"/>
        <v>Leve</v>
      </c>
      <c r="AB31" s="111">
        <f t="shared" si="10"/>
        <v>0.2</v>
      </c>
      <c r="AC31" s="153" t="str">
        <f t="shared" si="41"/>
        <v>Moderado</v>
      </c>
      <c r="AD31" s="151" t="s">
        <v>133</v>
      </c>
      <c r="AE31" s="113"/>
      <c r="AF31" s="123" t="s">
        <v>295</v>
      </c>
      <c r="AG31" s="114"/>
      <c r="AH31" s="121"/>
      <c r="AI31" s="121"/>
      <c r="AJ31" s="122"/>
      <c r="AK31" s="80"/>
      <c r="AL31" s="80"/>
      <c r="AM31" s="80"/>
      <c r="AN31" s="80"/>
      <c r="AO31" s="80"/>
      <c r="AP31" s="84" t="str">
        <f t="shared" si="12"/>
        <v>Muy AltaLeve</v>
      </c>
      <c r="AQ31" s="80"/>
      <c r="AR31" s="80"/>
      <c r="AS31" s="80"/>
      <c r="AT31" s="80"/>
      <c r="AU31" s="80"/>
      <c r="AV31" s="80"/>
      <c r="AW31" s="80"/>
      <c r="AX31" s="80"/>
      <c r="AY31" s="80"/>
      <c r="AZ31" s="80"/>
      <c r="BA31" s="80"/>
      <c r="BB31" s="80"/>
      <c r="BC31" s="80"/>
      <c r="BD31" s="80"/>
      <c r="BE31" s="80"/>
      <c r="BF31" s="80"/>
      <c r="BG31" s="80"/>
      <c r="BH31" s="80"/>
      <c r="BI31" s="80"/>
      <c r="BJ31" s="80"/>
      <c r="BK31" s="80"/>
      <c r="BL31" s="80"/>
      <c r="BM31" s="80"/>
    </row>
    <row r="32" spans="1:65" ht="106.5" customHeight="1">
      <c r="A32" s="105">
        <v>23</v>
      </c>
      <c r="B32" s="96" t="s">
        <v>131</v>
      </c>
      <c r="C32" s="96" t="s">
        <v>296</v>
      </c>
      <c r="D32" s="127" t="s">
        <v>270</v>
      </c>
      <c r="E32" s="148" t="s">
        <v>230</v>
      </c>
      <c r="F32" s="96" t="s">
        <v>123</v>
      </c>
      <c r="G32" s="99">
        <v>250000</v>
      </c>
      <c r="H32" s="128" t="str">
        <f t="shared" si="37"/>
        <v>Muy Alta</v>
      </c>
      <c r="I32" s="129">
        <f t="shared" si="18"/>
        <v>1</v>
      </c>
      <c r="J32" s="138" t="s">
        <v>147</v>
      </c>
      <c r="K32" s="281" t="str">
        <f ca="1">IF(NOT(ISERROR(MATCH(J32,_xlfn.ANCHORARRAY(#REF!),0))),#REF!&amp;"Por favor no seleccionar los criterios de impacto",J32)</f>
        <v xml:space="preserve">     Mayor a 500 SMLMV </v>
      </c>
      <c r="L32" s="128" t="str">
        <f ca="1">IF(OR(K32='Tabla Impacto'!$C$11,K32='Tabla Impacto'!$D$11),"Leve",IF(OR(K32='Tabla Impacto'!$C$12,K32='Tabla Impacto'!$D$12),"Menor",IF(OR(K32='Tabla Impacto'!$C$13,K32='Tabla Impacto'!$D$13),"Moderado",IF(OR(K32='Tabla Impacto'!$C$14,K32='Tabla Impacto'!$D$14),"Mayor",IF(OR(K32='Tabla Impacto'!$C$15,K32='Tabla Impacto'!$D$15),"Catastrófico","")))))</f>
        <v>Catastrófico</v>
      </c>
      <c r="M32" s="131">
        <f t="shared" ca="1" si="14"/>
        <v>1</v>
      </c>
      <c r="N32" s="132" t="str">
        <f t="shared" ca="1" si="21"/>
        <v>Extremo</v>
      </c>
      <c r="O32" s="105">
        <v>23</v>
      </c>
      <c r="P32" s="106" t="s">
        <v>294</v>
      </c>
      <c r="Q32" s="118" t="str">
        <f t="shared" ref="Q32" si="42">IF(OR(R32="Preventivo",R32="Detectivo"),"Probabilidad",IF(R32="Correctivo","Impacto",""))</f>
        <v>Impacto</v>
      </c>
      <c r="R32" s="151" t="s">
        <v>16</v>
      </c>
      <c r="S32" s="151" t="s">
        <v>9</v>
      </c>
      <c r="T32" s="134" t="str">
        <f t="shared" ref="T32" si="43">IF(AND(R32="Preventivo",S32="Automático"),"50%",IF(AND(R32="Preventivo",S32="Manual"),"40%",IF(AND(R32="Detectivo",S32="Automático"),"40%",IF(AND(R32="Detectivo",S32="Manual"),"30%",IF(AND(R32="Correctivo",S32="Automático"),"35%",IF(AND(R32="Correctivo",S32="Manual"),"25%",""))))))</f>
        <v>25%</v>
      </c>
      <c r="U32" s="151" t="s">
        <v>20</v>
      </c>
      <c r="V32" s="151" t="s">
        <v>23</v>
      </c>
      <c r="W32" s="151" t="s">
        <v>118</v>
      </c>
      <c r="X32" s="109">
        <f t="shared" si="6"/>
        <v>1</v>
      </c>
      <c r="Y32" s="152" t="str">
        <f t="shared" ref="Y32" si="44">IFERROR(IF(X32="","",IF(X32&lt;=0.2,"Muy Baja",IF(X32&lt;=0.4,"Baja",IF(X32&lt;=0.6,"Media",IF(X32&lt;=0.8,"Alta","Muy Alta"))))),"")</f>
        <v>Muy Alta</v>
      </c>
      <c r="Z32" s="120">
        <f t="shared" ref="Z32" si="45">+X32</f>
        <v>1</v>
      </c>
      <c r="AA32" s="152" t="str">
        <f t="shared" ref="AA32" ca="1" si="46">IFERROR(IF(AB32="","",IF(AB32&lt;=0.2,"Leve",IF(AB32&lt;=0.4,"Menor",IF(AB32&lt;=0.6,"Moderado",IF(AB32&lt;=0.8,"Mayor","Catastrófico"))))),"")</f>
        <v>Mayor</v>
      </c>
      <c r="AB32" s="111">
        <f t="shared" ca="1" si="10"/>
        <v>0.75</v>
      </c>
      <c r="AC32" s="153" t="str">
        <f t="shared" ref="AC32" ca="1" si="47">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151" t="s">
        <v>32</v>
      </c>
      <c r="AE32" s="113"/>
      <c r="AF32" s="123" t="s">
        <v>295</v>
      </c>
      <c r="AG32" s="114"/>
      <c r="AH32" s="142"/>
      <c r="AI32" s="142"/>
      <c r="AJ32" s="143"/>
      <c r="AK32" s="80"/>
      <c r="AL32" s="80"/>
      <c r="AM32" s="80"/>
      <c r="AN32" s="80"/>
      <c r="AO32" s="80"/>
      <c r="AP32" s="84" t="str">
        <f t="shared" ca="1" si="12"/>
        <v>Muy AltaCatastrófico</v>
      </c>
      <c r="AQ32" s="80"/>
      <c r="AR32" s="80"/>
      <c r="AS32" s="80"/>
      <c r="AT32" s="80"/>
      <c r="AU32" s="80"/>
      <c r="AV32" s="80"/>
      <c r="AW32" s="80"/>
      <c r="AX32" s="80"/>
      <c r="AY32" s="80"/>
      <c r="AZ32" s="80"/>
      <c r="BA32" s="80"/>
      <c r="BB32" s="80"/>
      <c r="BC32" s="80"/>
      <c r="BD32" s="80"/>
      <c r="BE32" s="80"/>
      <c r="BF32" s="80"/>
      <c r="BG32" s="80"/>
      <c r="BH32" s="80"/>
      <c r="BI32" s="80"/>
      <c r="BJ32" s="80"/>
      <c r="BK32" s="80"/>
      <c r="BL32" s="80"/>
      <c r="BM32" s="80"/>
    </row>
    <row r="33" spans="1:65" ht="29.25" customHeight="1">
      <c r="A33" s="95">
        <v>24</v>
      </c>
      <c r="B33" s="96"/>
      <c r="C33" s="97"/>
      <c r="D33" s="97"/>
      <c r="E33" s="98"/>
      <c r="F33" s="97"/>
      <c r="G33" s="144"/>
      <c r="H33" s="145" t="str">
        <f t="shared" si="37"/>
        <v/>
      </c>
      <c r="I33" s="137"/>
      <c r="J33" s="135"/>
      <c r="K33" s="281">
        <f>IF(NOT(ISERROR(MATCH(J33,_xlfn.ANCHORARRAY(#REF!),0))),#REF!&amp;"Por favor no seleccionar los criterios de impacto",J33)</f>
        <v>0</v>
      </c>
      <c r="L33" s="128" t="str">
        <f>IF(OR(K33='Tabla Impacto'!$C$11,K33='Tabla Impacto'!$D$11),"Leve",IF(OR(K33='Tabla Impacto'!$C$12,K33='Tabla Impacto'!$D$12),"Menor",IF(OR(K33='Tabla Impacto'!$C$13,K33='Tabla Impacto'!$D$13),"Moderado",IF(OR(K33='Tabla Impacto'!$C$14,K33='Tabla Impacto'!$D$14),"Mayor",IF(OR(K33='Tabla Impacto'!$C$15,K33='Tabla Impacto'!$D$15),"Catastrófico","")))))</f>
        <v/>
      </c>
      <c r="M33" s="137" t="str">
        <f t="shared" si="14"/>
        <v/>
      </c>
      <c r="N33" s="132" t="str">
        <f t="shared" si="21"/>
        <v/>
      </c>
      <c r="O33" s="105">
        <v>24</v>
      </c>
      <c r="P33" s="147"/>
      <c r="Q33" s="141" t="str">
        <f t="shared" si="4"/>
        <v/>
      </c>
      <c r="R33" s="119"/>
      <c r="S33" s="119"/>
      <c r="T33" s="134" t="str">
        <f t="shared" ref="T33:T36" si="48">IF(AND(R33="Preventivo",S33="Automático"),"50%",IF(AND(R33="Preventivo",S33="Manual"),"40%",IF(AND(R33="Detectivo",S33="Automático"),"40%",IF(AND(R33="Detectivo",S33="Manual"),"30%",IF(AND(R33="Correctivo",S33="Automático"),"35%",IF(AND(R33="Correctivo",S33="Manual"),"25%",""))))))</f>
        <v/>
      </c>
      <c r="U33" s="119"/>
      <c r="V33" s="119"/>
      <c r="W33" s="119"/>
      <c r="X33" s="109" t="str">
        <f t="shared" si="6"/>
        <v/>
      </c>
      <c r="Y33" s="110" t="str">
        <f t="shared" si="7"/>
        <v/>
      </c>
      <c r="Z33" s="134" t="str">
        <f t="shared" ref="Z33:Z36" si="49">+X33</f>
        <v/>
      </c>
      <c r="AA33" s="110" t="str">
        <f t="shared" si="9"/>
        <v/>
      </c>
      <c r="AB33" s="111" t="str">
        <f t="shared" si="10"/>
        <v/>
      </c>
      <c r="AC33" s="112" t="str">
        <f t="shared" ref="AC33" si="50">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9"/>
      <c r="AE33" s="113"/>
      <c r="AF33" s="139"/>
      <c r="AG33" s="114"/>
      <c r="AH33" s="88"/>
      <c r="AI33" s="88"/>
      <c r="AJ33" s="88"/>
      <c r="AK33" s="80"/>
      <c r="AL33" s="80"/>
      <c r="AM33" s="80"/>
      <c r="AN33" s="80"/>
      <c r="AO33" s="80"/>
      <c r="AP33" s="84" t="str">
        <f t="shared" si="12"/>
        <v/>
      </c>
      <c r="AQ33" s="80"/>
      <c r="AR33" s="80"/>
      <c r="AS33" s="80"/>
      <c r="AT33" s="80"/>
      <c r="AU33" s="80"/>
      <c r="AV33" s="80"/>
      <c r="AW33" s="80"/>
      <c r="AX33" s="80"/>
      <c r="AY33" s="80"/>
      <c r="AZ33" s="80"/>
      <c r="BA33" s="80"/>
      <c r="BB33" s="80"/>
      <c r="BC33" s="80"/>
      <c r="BD33" s="80"/>
      <c r="BE33" s="80"/>
      <c r="BF33" s="80"/>
      <c r="BG33" s="80"/>
      <c r="BH33" s="80"/>
      <c r="BI33" s="80"/>
      <c r="BJ33" s="80"/>
      <c r="BK33" s="80"/>
      <c r="BL33" s="80"/>
      <c r="BM33" s="80"/>
    </row>
    <row r="34" spans="1:65" ht="26.25" customHeight="1">
      <c r="A34" s="95">
        <v>25</v>
      </c>
      <c r="B34" s="96"/>
      <c r="C34" s="97"/>
      <c r="D34" s="97"/>
      <c r="E34" s="98"/>
      <c r="F34" s="97"/>
      <c r="G34" s="144"/>
      <c r="H34" s="145" t="str">
        <f t="shared" si="37"/>
        <v/>
      </c>
      <c r="I34" s="137"/>
      <c r="J34" s="135"/>
      <c r="K34" s="281">
        <f>IF(NOT(ISERROR(MATCH(J34,_xlfn.ANCHORARRAY(#REF!),0))),#REF!&amp;"Por favor no seleccionar los criterios de impacto",J34)</f>
        <v>0</v>
      </c>
      <c r="L34" s="128" t="str">
        <f>IF(OR(K34='Tabla Impacto'!$C$11,K34='Tabla Impacto'!$D$11),"Leve",IF(OR(K34='Tabla Impacto'!$C$12,K34='Tabla Impacto'!$D$12),"Menor",IF(OR(K34='Tabla Impacto'!$C$13,K34='Tabla Impacto'!$D$13),"Moderado",IF(OR(K34='Tabla Impacto'!$C$14,K34='Tabla Impacto'!$D$14),"Mayor",IF(OR(K34='Tabla Impacto'!$C$15,K34='Tabla Impacto'!$D$15),"Catastrófico","")))))</f>
        <v/>
      </c>
      <c r="M34" s="137" t="str">
        <f t="shared" si="14"/>
        <v/>
      </c>
      <c r="N34" s="146" t="str">
        <f t="shared" si="21"/>
        <v/>
      </c>
      <c r="O34" s="105">
        <v>25</v>
      </c>
      <c r="P34" s="127"/>
      <c r="Q34" s="141" t="str">
        <f t="shared" si="4"/>
        <v/>
      </c>
      <c r="R34" s="119"/>
      <c r="S34" s="119"/>
      <c r="T34" s="134" t="str">
        <f t="shared" si="48"/>
        <v/>
      </c>
      <c r="U34" s="119"/>
      <c r="V34" s="119"/>
      <c r="W34" s="119"/>
      <c r="X34" s="109" t="str">
        <f t="shared" si="6"/>
        <v/>
      </c>
      <c r="Y34" s="110" t="str">
        <f t="shared" si="7"/>
        <v/>
      </c>
      <c r="Z34" s="134" t="str">
        <f t="shared" si="49"/>
        <v/>
      </c>
      <c r="AA34" s="110" t="str">
        <f t="shared" si="9"/>
        <v/>
      </c>
      <c r="AB34" s="111" t="str">
        <f t="shared" si="10"/>
        <v/>
      </c>
      <c r="AC34" s="112"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9"/>
      <c r="AE34" s="113"/>
      <c r="AF34" s="139"/>
      <c r="AG34" s="114"/>
      <c r="AH34" s="88"/>
      <c r="AI34" s="88"/>
      <c r="AJ34" s="88"/>
      <c r="AK34" s="80"/>
      <c r="AL34" s="80"/>
      <c r="AM34" s="80"/>
      <c r="AN34" s="80"/>
      <c r="AO34" s="80"/>
      <c r="AP34" s="84" t="str">
        <f t="shared" si="12"/>
        <v/>
      </c>
      <c r="AQ34" s="80"/>
      <c r="AR34" s="80"/>
      <c r="AS34" s="80"/>
      <c r="AT34" s="80"/>
      <c r="AU34" s="80"/>
      <c r="AV34" s="80"/>
      <c r="AW34" s="80"/>
      <c r="AX34" s="80"/>
      <c r="AY34" s="80"/>
      <c r="AZ34" s="80"/>
      <c r="BA34" s="80"/>
      <c r="BB34" s="80"/>
      <c r="BC34" s="80"/>
      <c r="BD34" s="80"/>
      <c r="BE34" s="80"/>
      <c r="BF34" s="80"/>
      <c r="BG34" s="80"/>
      <c r="BH34" s="80"/>
      <c r="BI34" s="80"/>
      <c r="BJ34" s="80"/>
      <c r="BK34" s="80"/>
      <c r="BL34" s="80"/>
      <c r="BM34" s="80"/>
    </row>
    <row r="35" spans="1:65" ht="27" customHeight="1">
      <c r="A35" s="95">
        <v>26</v>
      </c>
      <c r="B35" s="96"/>
      <c r="C35" s="97"/>
      <c r="D35" s="97"/>
      <c r="E35" s="98"/>
      <c r="F35" s="97"/>
      <c r="G35" s="144"/>
      <c r="H35" s="145" t="str">
        <f t="shared" si="37"/>
        <v/>
      </c>
      <c r="I35" s="137"/>
      <c r="J35" s="135"/>
      <c r="K35" s="281">
        <f>IF(NOT(ISERROR(MATCH(J35,_xlfn.ANCHORARRAY(#REF!),0))),#REF!&amp;"Por favor no seleccionar los criterios de impacto",J35)</f>
        <v>0</v>
      </c>
      <c r="L35" s="128" t="str">
        <f>IF(OR(K35='Tabla Impacto'!$C$11,K35='Tabla Impacto'!$D$11),"Leve",IF(OR(K35='Tabla Impacto'!$C$12,K35='Tabla Impacto'!$D$12),"Menor",IF(OR(K35='Tabla Impacto'!$C$13,K35='Tabla Impacto'!$D$13),"Moderado",IF(OR(K35='Tabla Impacto'!$C$14,K35='Tabla Impacto'!$D$14),"Mayor",IF(OR(K35='Tabla Impacto'!$C$15,K35='Tabla Impacto'!$D$15),"Catastrófico","")))))</f>
        <v/>
      </c>
      <c r="M35" s="137" t="str">
        <f t="shared" si="14"/>
        <v/>
      </c>
      <c r="N35" s="146" t="str">
        <f t="shared" si="21"/>
        <v/>
      </c>
      <c r="O35" s="105">
        <v>26</v>
      </c>
      <c r="P35" s="127"/>
      <c r="Q35" s="141" t="str">
        <f t="shared" si="4"/>
        <v/>
      </c>
      <c r="R35" s="119"/>
      <c r="S35" s="119"/>
      <c r="T35" s="134" t="str">
        <f t="shared" si="48"/>
        <v/>
      </c>
      <c r="U35" s="119"/>
      <c r="V35" s="119"/>
      <c r="W35" s="119"/>
      <c r="X35" s="109" t="str">
        <f t="shared" si="6"/>
        <v/>
      </c>
      <c r="Y35" s="110" t="str">
        <f t="shared" si="7"/>
        <v/>
      </c>
      <c r="Z35" s="134" t="str">
        <f t="shared" si="49"/>
        <v/>
      </c>
      <c r="AA35" s="110" t="str">
        <f t="shared" si="9"/>
        <v/>
      </c>
      <c r="AB35" s="111" t="str">
        <f t="shared" si="10"/>
        <v/>
      </c>
      <c r="AC35" s="112" t="str">
        <f t="shared" ref="AC35:AC36" si="5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9"/>
      <c r="AE35" s="113"/>
      <c r="AF35" s="139"/>
      <c r="AG35" s="114"/>
      <c r="AH35" s="88"/>
      <c r="AI35" s="88"/>
      <c r="AJ35" s="88"/>
      <c r="AK35" s="80"/>
      <c r="AL35" s="80"/>
      <c r="AM35" s="80"/>
      <c r="AN35" s="80"/>
      <c r="AO35" s="80"/>
      <c r="AP35" s="84" t="str">
        <f t="shared" si="12"/>
        <v/>
      </c>
      <c r="AQ35" s="80"/>
      <c r="AR35" s="80"/>
      <c r="AS35" s="80"/>
      <c r="AT35" s="80"/>
      <c r="AU35" s="80"/>
      <c r="AV35" s="80"/>
      <c r="AW35" s="80"/>
      <c r="AX35" s="80"/>
      <c r="AY35" s="80"/>
      <c r="AZ35" s="80"/>
      <c r="BA35" s="80"/>
      <c r="BB35" s="80"/>
      <c r="BC35" s="80"/>
      <c r="BD35" s="80"/>
      <c r="BE35" s="80"/>
      <c r="BF35" s="80"/>
      <c r="BG35" s="80"/>
      <c r="BH35" s="80"/>
      <c r="BI35" s="80"/>
      <c r="BJ35" s="80"/>
      <c r="BK35" s="80"/>
      <c r="BL35" s="80"/>
      <c r="BM35" s="80"/>
    </row>
    <row r="36" spans="1:65" ht="24" customHeight="1">
      <c r="A36" s="95">
        <v>27</v>
      </c>
      <c r="B36" s="96"/>
      <c r="C36" s="97"/>
      <c r="D36" s="97"/>
      <c r="E36" s="98"/>
      <c r="F36" s="97"/>
      <c r="G36" s="144"/>
      <c r="H36" s="145" t="str">
        <f t="shared" si="37"/>
        <v/>
      </c>
      <c r="I36" s="137"/>
      <c r="J36" s="135"/>
      <c r="K36" s="281">
        <f>IF(NOT(ISERROR(MATCH(J36,_xlfn.ANCHORARRAY(#REF!),0))),#REF!&amp;"Por favor no seleccionar los criterios de impacto",J36)</f>
        <v>0</v>
      </c>
      <c r="L36" s="145" t="str">
        <f>IF(OR(K36='Tabla Impacto'!$C$11,K36='Tabla Impacto'!$D$11),"Leve",IF(OR(K36='Tabla Impacto'!$C$12,K36='Tabla Impacto'!$D$12),"Menor",IF(OR(K36='Tabla Impacto'!$C$13,K36='Tabla Impacto'!$D$13),"Moderado",IF(OR(K36='Tabla Impacto'!$C$14,K36='Tabla Impacto'!$D$14),"Mayor",IF(OR(K36='Tabla Impacto'!$C$15,K36='Tabla Impacto'!$D$15),"Catastrófico","")))))</f>
        <v/>
      </c>
      <c r="M36" s="137" t="str">
        <f t="shared" si="14"/>
        <v/>
      </c>
      <c r="N36" s="146" t="str">
        <f t="shared" si="21"/>
        <v/>
      </c>
      <c r="O36" s="105">
        <v>27</v>
      </c>
      <c r="P36" s="127"/>
      <c r="Q36" s="141" t="str">
        <f t="shared" si="4"/>
        <v/>
      </c>
      <c r="R36" s="119"/>
      <c r="S36" s="119"/>
      <c r="T36" s="134" t="str">
        <f t="shared" si="48"/>
        <v/>
      </c>
      <c r="U36" s="119"/>
      <c r="V36" s="119"/>
      <c r="W36" s="119"/>
      <c r="X36" s="109" t="str">
        <f t="shared" si="6"/>
        <v/>
      </c>
      <c r="Y36" s="110" t="str">
        <f t="shared" si="7"/>
        <v/>
      </c>
      <c r="Z36" s="134" t="str">
        <f t="shared" si="49"/>
        <v/>
      </c>
      <c r="AA36" s="110" t="str">
        <f t="shared" si="9"/>
        <v/>
      </c>
      <c r="AB36" s="111" t="str">
        <f t="shared" si="10"/>
        <v/>
      </c>
      <c r="AC36" s="112" t="str">
        <f t="shared" si="51"/>
        <v/>
      </c>
      <c r="AD36" s="119"/>
      <c r="AE36" s="113"/>
      <c r="AF36" s="139"/>
      <c r="AG36" s="114"/>
      <c r="AH36" s="88"/>
      <c r="AI36" s="88"/>
      <c r="AJ36" s="88"/>
      <c r="AK36" s="80"/>
      <c r="AL36" s="80"/>
      <c r="AM36" s="80"/>
      <c r="AN36" s="80"/>
      <c r="AO36" s="80"/>
      <c r="AP36" s="84" t="str">
        <f t="shared" si="12"/>
        <v/>
      </c>
      <c r="AQ36" s="80"/>
      <c r="AR36" s="80"/>
      <c r="AS36" s="80"/>
      <c r="AT36" s="80"/>
      <c r="AU36" s="80"/>
      <c r="AV36" s="80"/>
      <c r="AW36" s="80"/>
      <c r="AX36" s="80"/>
      <c r="AY36" s="80"/>
      <c r="AZ36" s="80"/>
      <c r="BA36" s="80"/>
      <c r="BB36" s="80"/>
      <c r="BC36" s="80"/>
      <c r="BD36" s="80"/>
      <c r="BE36" s="80"/>
      <c r="BF36" s="80"/>
      <c r="BG36" s="80"/>
      <c r="BH36" s="80"/>
      <c r="BI36" s="80"/>
      <c r="BJ36" s="80"/>
      <c r="BK36" s="80"/>
      <c r="BL36" s="80"/>
      <c r="BM36" s="80"/>
    </row>
    <row r="37" spans="1:65">
      <c r="A37" s="86">
        <v>28</v>
      </c>
    </row>
    <row r="38" spans="1:65">
      <c r="A38" s="86">
        <v>29</v>
      </c>
    </row>
    <row r="39" spans="1:65">
      <c r="A39" s="86">
        <v>30</v>
      </c>
    </row>
  </sheetData>
  <dataConsolidate/>
  <mergeCells count="46">
    <mergeCell ref="O4:Q4"/>
    <mergeCell ref="A1:AG2"/>
    <mergeCell ref="A7:G7"/>
    <mergeCell ref="H7:N7"/>
    <mergeCell ref="O7:W7"/>
    <mergeCell ref="X7:AD7"/>
    <mergeCell ref="AE7:AG7"/>
    <mergeCell ref="A4:B4"/>
    <mergeCell ref="A5:B5"/>
    <mergeCell ref="A6:B6"/>
    <mergeCell ref="C5:N5"/>
    <mergeCell ref="C6:N6"/>
    <mergeCell ref="C4:N4"/>
    <mergeCell ref="A8:A9"/>
    <mergeCell ref="F8:F9"/>
    <mergeCell ref="E8:E9"/>
    <mergeCell ref="D8:D9"/>
    <mergeCell ref="C8:C9"/>
    <mergeCell ref="B8:B9"/>
    <mergeCell ref="K32:K36"/>
    <mergeCell ref="K21:K25"/>
    <mergeCell ref="AE8:AE9"/>
    <mergeCell ref="AG8:AG9"/>
    <mergeCell ref="AF8:AF9"/>
    <mergeCell ref="AD8:AD9"/>
    <mergeCell ref="O8:O9"/>
    <mergeCell ref="AC8:AC9"/>
    <mergeCell ref="AB8:AB9"/>
    <mergeCell ref="X8:X9"/>
    <mergeCell ref="P8:P9"/>
    <mergeCell ref="K16:K20"/>
    <mergeCell ref="AA8:AA9"/>
    <mergeCell ref="N8:N9"/>
    <mergeCell ref="Q8:Q9"/>
    <mergeCell ref="AH7:AJ7"/>
    <mergeCell ref="K10:K15"/>
    <mergeCell ref="Y8:Y9"/>
    <mergeCell ref="Z8:Z9"/>
    <mergeCell ref="R8:W8"/>
    <mergeCell ref="G8:G9"/>
    <mergeCell ref="H8:H9"/>
    <mergeCell ref="I8:I9"/>
    <mergeCell ref="L8:L9"/>
    <mergeCell ref="M8:M9"/>
    <mergeCell ref="J8:J9"/>
    <mergeCell ref="K8:K9"/>
  </mergeCells>
  <conditionalFormatting sqref="H10:H36">
    <cfRule type="cellIs" dxfId="32" priority="508" operator="equal">
      <formula>"Muy Alta"</formula>
    </cfRule>
    <cfRule type="cellIs" dxfId="31" priority="509" operator="equal">
      <formula>"Alta"</formula>
    </cfRule>
    <cfRule type="cellIs" dxfId="30" priority="510" operator="equal">
      <formula>"Media"</formula>
    </cfRule>
    <cfRule type="cellIs" dxfId="29" priority="511" operator="equal">
      <formula>"Baja"</formula>
    </cfRule>
    <cfRule type="cellIs" dxfId="28" priority="512" operator="equal">
      <formula>"Muy Baja"</formula>
    </cfRule>
  </conditionalFormatting>
  <conditionalFormatting sqref="K10:K36">
    <cfRule type="containsText" dxfId="27" priority="190" operator="containsText" text="❌">
      <formula>NOT(ISERROR(SEARCH("❌",K10)))</formula>
    </cfRule>
  </conditionalFormatting>
  <conditionalFormatting sqref="L10:L36">
    <cfRule type="cellIs" dxfId="26" priority="433" operator="equal">
      <formula>"Catastrófico"</formula>
    </cfRule>
    <cfRule type="cellIs" dxfId="25" priority="434" operator="equal">
      <formula>"Mayor"</formula>
    </cfRule>
    <cfRule type="cellIs" dxfId="24" priority="435" operator="equal">
      <formula>"Moderado"</formula>
    </cfRule>
    <cfRule type="cellIs" dxfId="23" priority="436" operator="equal">
      <formula>"Menor"</formula>
    </cfRule>
    <cfRule type="cellIs" dxfId="22" priority="437" operator="equal">
      <formula>"Leve"</formula>
    </cfRule>
  </conditionalFormatting>
  <conditionalFormatting sqref="N10:N36">
    <cfRule type="cellIs" dxfId="21" priority="499" operator="equal">
      <formula>"Extremo"</formula>
    </cfRule>
    <cfRule type="cellIs" dxfId="20" priority="500" operator="equal">
      <formula>"Alto"</formula>
    </cfRule>
    <cfRule type="cellIs" dxfId="19" priority="501" operator="equal">
      <formula>"Moderado"</formula>
    </cfRule>
    <cfRule type="cellIs" dxfId="18" priority="502" operator="equal">
      <formula>"Bajo"</formula>
    </cfRule>
  </conditionalFormatting>
  <conditionalFormatting sqref="Y10:Y36">
    <cfRule type="cellIs" dxfId="17" priority="28" operator="equal">
      <formula>"Muy Alta"</formula>
    </cfRule>
    <cfRule type="cellIs" dxfId="16" priority="29" operator="equal">
      <formula>"Alta"</formula>
    </cfRule>
    <cfRule type="cellIs" dxfId="15" priority="30" operator="equal">
      <formula>"Media"</formula>
    </cfRule>
    <cfRule type="cellIs" dxfId="14" priority="31" operator="equal">
      <formula>"Baja"</formula>
    </cfRule>
    <cfRule type="cellIs" dxfId="13" priority="32" operator="equal">
      <formula>"Muy Baja"</formula>
    </cfRule>
  </conditionalFormatting>
  <conditionalFormatting sqref="AA10:AA36">
    <cfRule type="cellIs" dxfId="12" priority="23" operator="equal">
      <formula>"Catastrófico"</formula>
    </cfRule>
    <cfRule type="cellIs" dxfId="11" priority="24" operator="equal">
      <formula>"Mayor"</formula>
    </cfRule>
    <cfRule type="cellIs" dxfId="10" priority="25" operator="equal">
      <formula>"Moderado"</formula>
    </cfRule>
    <cfRule type="cellIs" dxfId="9" priority="26" operator="equal">
      <formula>"Menor"</formula>
    </cfRule>
    <cfRule type="cellIs" dxfId="8" priority="27" operator="equal">
      <formula>"Leve"</formula>
    </cfRule>
  </conditionalFormatting>
  <conditionalFormatting sqref="AC10:AC36">
    <cfRule type="cellIs" dxfId="7" priority="19" operator="equal">
      <formula>"Extremo"</formula>
    </cfRule>
    <cfRule type="cellIs" dxfId="6" priority="20" operator="equal">
      <formula>"Alto"</formula>
    </cfRule>
    <cfRule type="cellIs" dxfId="5" priority="21" operator="equal">
      <formula>"Moderado"</formula>
    </cfRule>
    <cfRule type="cellIs" dxfId="4" priority="22" operator="equal">
      <formula>"Bajo"</formula>
    </cfRule>
  </conditionalFormatting>
  <pageMargins left="0.70866141732283472" right="0.70866141732283472" top="0.74803149606299213" bottom="0.74803149606299213" header="0.31496062992125984" footer="0.31496062992125984"/>
  <pageSetup scale="30" orientation="landscape" horizontalDpi="4294967295" verticalDpi="4294967295" r:id="rId1"/>
  <rowBreaks count="1" manualBreakCount="1">
    <brk id="25" max="35" man="1"/>
  </rowBreaks>
  <extLst>
    <ext xmlns:x14="http://schemas.microsoft.com/office/spreadsheetml/2009/9/main" uri="{CCE6A557-97BC-4b89-ADB6-D9C93CAAB3DF}">
      <x14:dataValidations xmlns:xm="http://schemas.microsoft.com/office/excel/2006/main" count="12">
        <x14:dataValidation type="list" allowBlank="1" showInputMessage="1" showErrorMessage="1">
          <x14:formula1>
            <xm:f>'Tabla Valoración controles'!$D$4:$D$6</xm:f>
          </x14:formula1>
          <xm:sqref>R10:R36</xm:sqref>
        </x14:dataValidation>
        <x14:dataValidation type="list" allowBlank="1" showInputMessage="1" showErrorMessage="1">
          <x14:formula1>
            <xm:f>'Tabla Valoración controles'!$D$7:$D$8</xm:f>
          </x14:formula1>
          <xm:sqref>S10:S36</xm:sqref>
        </x14:dataValidation>
        <x14:dataValidation type="list" allowBlank="1" showInputMessage="1" showErrorMessage="1">
          <x14:formula1>
            <xm:f>'Tabla Valoración controles'!$D$9:$D$10</xm:f>
          </x14:formula1>
          <xm:sqref>U10:U36</xm:sqref>
        </x14:dataValidation>
        <x14:dataValidation type="list" allowBlank="1" showInputMessage="1" showErrorMessage="1">
          <x14:formula1>
            <xm:f>'Tabla Valoración controles'!$D$11:$D$12</xm:f>
          </x14:formula1>
          <xm:sqref>V10:V36</xm:sqref>
        </x14:dataValidation>
        <x14:dataValidation type="list" allowBlank="1" showInputMessage="1" showErrorMessage="1">
          <x14:formula1>
            <xm:f>'Tabla Valoración controles'!$D$13:$D$14</xm:f>
          </x14:formula1>
          <xm:sqref>W10:W36</xm:sqref>
        </x14:dataValidation>
        <x14:dataValidation type="list" allowBlank="1" showInputMessage="1" showErrorMessage="1">
          <x14:formula1>
            <xm:f>'Opciones Tratamiento'!$B$13:$B$19</xm:f>
          </x14:formula1>
          <xm:sqref>F10:F36</xm:sqref>
        </x14:dataValidation>
        <x14:dataValidation type="list" allowBlank="1" showInputMessage="1" showErrorMessage="1">
          <x14:formula1>
            <xm:f>'Opciones Tratamiento'!$E$2:$E$4</xm:f>
          </x14:formula1>
          <xm:sqref>B10:B36</xm:sqref>
        </x14:dataValidation>
        <x14:dataValidation type="list" allowBlank="1" showInputMessage="1" showErrorMessage="1">
          <x14:formula1>
            <xm:f>'Opciones Tratamiento'!$B$2:$B$5</xm:f>
          </x14:formula1>
          <xm:sqref>AD10:AD36</xm:sqref>
        </x14:dataValidation>
        <x14:dataValidation type="list" allowBlank="1" showInputMessage="1" showErrorMessage="1">
          <x14:formula1>
            <xm:f>'Tabla Impacto'!$F$210:$F$221</xm:f>
          </x14:formula1>
          <xm:sqref>J10:J36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AE10:AE36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AF10:AF36</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36"/>
  <sheetViews>
    <sheetView topLeftCell="A3" zoomScale="70" zoomScaleNormal="70" workbookViewId="0">
      <selection activeCell="T13" sqref="T13"/>
    </sheetView>
  </sheetViews>
  <sheetFormatPr baseColWidth="10" defaultColWidth="0" defaultRowHeight="15" zeroHeight="1"/>
  <cols>
    <col min="1" max="1" width="17.42578125" customWidth="1"/>
    <col min="2" max="2" width="14.5703125" hidden="1" customWidth="1"/>
    <col min="3" max="27" width="5.85546875" customWidth="1"/>
    <col min="28" max="28" width="11.42578125" customWidth="1"/>
    <col min="29" max="29" width="21" customWidth="1"/>
    <col min="30" max="30" width="11.42578125" customWidth="1"/>
    <col min="31" max="55" width="0" hidden="1" customWidth="1"/>
    <col min="56" max="16384" width="11.42578125" hidden="1"/>
  </cols>
  <sheetData>
    <row r="1" spans="1:55" ht="15.75" thickBot="1"/>
    <row r="2" spans="1:55" ht="29.25" thickBot="1">
      <c r="A2" s="306" t="s">
        <v>307</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8"/>
    </row>
    <row r="3" spans="1:55" ht="15.75" thickBot="1">
      <c r="A3" s="303" t="s">
        <v>114</v>
      </c>
      <c r="B3" s="155" t="s">
        <v>52</v>
      </c>
      <c r="C3" s="156" t="str">
        <f>IF('Mapa de Riesgos Corrupcion '!$AP$10=Matriz!AE3,"R"&amp;'Mapa de Riesgos Corrupcion '!$A$10,"")</f>
        <v/>
      </c>
      <c r="D3" s="157" t="str">
        <f>IF('Mapa de Riesgos Corrupcion '!$AP$16=AF3,"R"&amp;'Mapa de Riesgos Corrupcion '!$A$16,"")</f>
        <v/>
      </c>
      <c r="E3" s="157" t="str">
        <f>IF('Mapa de Riesgos Corrupcion '!$AP$22=AG3,"R"&amp;'Mapa de Riesgos Corrupcion '!$A$22,"")</f>
        <v/>
      </c>
      <c r="F3" s="157" t="str">
        <f>IF('Mapa de Riesgos Corrupcion '!$AP$28=AH3,"R"&amp;'Mapa de Riesgos Corrupcion '!$A$28,"")</f>
        <v/>
      </c>
      <c r="G3" s="158" t="str">
        <f>IF('Mapa de Riesgos Corrupcion '!$AP$34=AI3,"R"&amp;'Mapa de Riesgos Corrupcion '!$A$34,"")</f>
        <v/>
      </c>
      <c r="H3" s="156" t="str">
        <f>IF('Mapa de Riesgos Corrupcion '!$AP$10=Matriz!AJ3,"R"&amp;'Mapa de Riesgos Corrupcion '!$A$10,"")</f>
        <v/>
      </c>
      <c r="I3" s="157" t="str">
        <f>IF('Mapa de Riesgos Corrupcion '!$AP$16=AK3,"R"&amp;'Mapa de Riesgos Corrupcion '!$A$16,"")</f>
        <v/>
      </c>
      <c r="J3" s="157" t="str">
        <f>IF('Mapa de Riesgos Corrupcion '!$AP$22=AL3,"R"&amp;'Mapa de Riesgos Corrupcion '!$A$22,"")</f>
        <v/>
      </c>
      <c r="K3" s="157" t="str">
        <f>IF('Mapa de Riesgos Corrupcion '!$AP$28=AM3,"R"&amp;'Mapa de Riesgos Corrupcion '!$A$28,"")</f>
        <v/>
      </c>
      <c r="L3" s="158" t="str">
        <f>IF('Mapa de Riesgos Corrupcion '!$AP$34=AN3,"R"&amp;'Mapa de Riesgos Corrupcion '!$A$34,"")</f>
        <v/>
      </c>
      <c r="M3" s="156" t="str">
        <f>IF('Mapa de Riesgos Corrupcion '!$AP$10=Matriz!AO3,"R"&amp;'Mapa de Riesgos Corrupcion '!$A$10,"")</f>
        <v/>
      </c>
      <c r="N3" s="157" t="str">
        <f>IF('Mapa de Riesgos Corrupcion '!$AP$16=AP3,"R"&amp;'Mapa de Riesgos Corrupcion '!$A$16,"")</f>
        <v/>
      </c>
      <c r="O3" s="157" t="str">
        <f>IF('Mapa de Riesgos Corrupcion '!$AP$22=AQ3,"R"&amp;'Mapa de Riesgos Corrupcion '!$A$22,"")</f>
        <v/>
      </c>
      <c r="P3" s="157" t="str">
        <f>IF('Mapa de Riesgos Corrupcion '!$AP$28=AR3,"R"&amp;'Mapa de Riesgos Corrupcion '!$A$28,"")</f>
        <v/>
      </c>
      <c r="Q3" s="158" t="str">
        <f>IF('Mapa de Riesgos Corrupcion '!$AP$34=AS3,"R"&amp;'Mapa de Riesgos Corrupcion '!$A$34,"")</f>
        <v/>
      </c>
      <c r="R3" s="156" t="str">
        <f>IF('Mapa de Riesgos Corrupcion '!$AP$10=Matriz!AT3,"R"&amp;'Mapa de Riesgos Corrupcion '!$A$10,"")</f>
        <v/>
      </c>
      <c r="S3" s="157" t="str">
        <f>IF('Mapa de Riesgos Corrupcion '!$AP$16=AU3,"R"&amp;'Mapa de Riesgos Corrupcion '!$A$16,"")</f>
        <v/>
      </c>
      <c r="T3" s="157" t="str">
        <f>IF('Mapa de Riesgos Corrupcion '!$AP$22=AV3,"R"&amp;'Mapa de Riesgos Corrupcion '!$A$22,"")</f>
        <v/>
      </c>
      <c r="U3" s="157" t="str">
        <f>IF('Mapa de Riesgos Corrupcion '!$AP$28=AW3,"R"&amp;'Mapa de Riesgos Corrupcion '!$A$28,"")</f>
        <v/>
      </c>
      <c r="V3" s="158" t="str">
        <f>IF('Mapa de Riesgos Corrupcion '!$AP$34=AX3,"R"&amp;'Mapa de Riesgos Corrupcion '!$A$34,"")</f>
        <v/>
      </c>
      <c r="W3" s="159" t="str">
        <f>IF('Mapa de Riesgos Corrupcion '!$AP$10=Matriz!AY3,"R"&amp;'Mapa de Riesgos Corrupcion '!$A$10,"")</f>
        <v/>
      </c>
      <c r="X3" s="159" t="str">
        <f>IF('Mapa de Riesgos Corrupcion '!$AP$16=AZ3,"R"&amp;'Mapa de Riesgos Corrupcion '!$A$16,"")</f>
        <v/>
      </c>
      <c r="Y3" s="159" t="str">
        <f>IF('Mapa de Riesgos Corrupcion '!$AP$22=BA3,"R"&amp;'Mapa de Riesgos Corrupcion '!$A$22,"")</f>
        <v/>
      </c>
      <c r="Z3" s="159" t="str">
        <f>IF('Mapa de Riesgos Corrupcion '!$AP$28=BB3,"R"&amp;'Mapa de Riesgos Corrupcion '!$A$28,"")</f>
        <v/>
      </c>
      <c r="AA3" s="160" t="str">
        <f>IF('Mapa de Riesgos Corrupcion '!$AP$34=BC3,"R"&amp;'Mapa de Riesgos Corrupcion '!$A$34,"")</f>
        <v/>
      </c>
      <c r="AB3" s="161"/>
      <c r="AC3" s="312" t="s">
        <v>303</v>
      </c>
      <c r="AE3" t="str">
        <f t="shared" ref="AE3:BC3" si="0">$B3&amp;C$33</f>
        <v>Muy AltaLeve</v>
      </c>
      <c r="AF3" t="str">
        <f t="shared" si="0"/>
        <v>Muy AltaLeve</v>
      </c>
      <c r="AG3" t="str">
        <f t="shared" si="0"/>
        <v>Muy AltaLeve</v>
      </c>
      <c r="AH3" t="str">
        <f t="shared" si="0"/>
        <v>Muy AltaLeve</v>
      </c>
      <c r="AI3" t="str">
        <f t="shared" si="0"/>
        <v>Muy AltaLeve</v>
      </c>
      <c r="AJ3" t="str">
        <f t="shared" si="0"/>
        <v>Muy AltaMenor</v>
      </c>
      <c r="AK3" t="str">
        <f t="shared" si="0"/>
        <v>Muy AltaMenor</v>
      </c>
      <c r="AL3" t="str">
        <f t="shared" si="0"/>
        <v>Muy AltaMenor</v>
      </c>
      <c r="AM3" t="str">
        <f t="shared" si="0"/>
        <v>Muy AltaMenor</v>
      </c>
      <c r="AN3" t="str">
        <f t="shared" si="0"/>
        <v>Muy AltaMenor</v>
      </c>
      <c r="AO3" t="str">
        <f t="shared" si="0"/>
        <v>Muy AltaModerado</v>
      </c>
      <c r="AP3" t="str">
        <f t="shared" si="0"/>
        <v>Muy AltaModerado</v>
      </c>
      <c r="AQ3" t="str">
        <f t="shared" si="0"/>
        <v>Muy AltaModerado</v>
      </c>
      <c r="AR3" t="str">
        <f t="shared" si="0"/>
        <v>Muy AltaModerado</v>
      </c>
      <c r="AS3" t="str">
        <f t="shared" si="0"/>
        <v>Muy AltaModerado</v>
      </c>
      <c r="AT3" t="str">
        <f t="shared" si="0"/>
        <v>Muy AltaMayor</v>
      </c>
      <c r="AU3" t="str">
        <f t="shared" si="0"/>
        <v>Muy AltaMayor</v>
      </c>
      <c r="AV3" t="str">
        <f t="shared" si="0"/>
        <v>Muy AltaMayor</v>
      </c>
      <c r="AW3" t="str">
        <f t="shared" si="0"/>
        <v>Muy AltaMayor</v>
      </c>
      <c r="AX3" t="str">
        <f t="shared" si="0"/>
        <v>Muy AltaMayor</v>
      </c>
      <c r="AY3" t="str">
        <f t="shared" si="0"/>
        <v>Muy AltaCatastrófico</v>
      </c>
      <c r="AZ3" t="str">
        <f t="shared" si="0"/>
        <v>Muy AltaCatastrófico</v>
      </c>
      <c r="BA3" t="str">
        <f t="shared" si="0"/>
        <v>Muy AltaCatastrófico</v>
      </c>
      <c r="BB3" t="str">
        <f t="shared" si="0"/>
        <v>Muy AltaCatastrófico</v>
      </c>
      <c r="BC3" t="str">
        <f t="shared" si="0"/>
        <v>Muy AltaCatastrófico</v>
      </c>
    </row>
    <row r="4" spans="1:55" ht="15.75" thickBot="1">
      <c r="A4" s="304"/>
      <c r="B4" s="162" t="s">
        <v>52</v>
      </c>
      <c r="C4" s="156" t="str">
        <f>IF('Mapa de Riesgos Corrupcion '!$AP$11=Matriz!AE4,"R"&amp;'Mapa de Riesgos Corrupcion '!$A$11,"")</f>
        <v/>
      </c>
      <c r="D4" s="157" t="str">
        <f>IF('Mapa de Riesgos Corrupcion '!$AP$17=AF4,"R"&amp;'Mapa de Riesgos Corrupcion '!$A$17,"")</f>
        <v/>
      </c>
      <c r="E4" s="157" t="str">
        <f>IF('Mapa de Riesgos Corrupcion '!$AP$23=AG4,"R"&amp;'Mapa de Riesgos Corrupcion '!$A$23,"")</f>
        <v/>
      </c>
      <c r="F4" s="157" t="str">
        <f>IF('Mapa de Riesgos Corrupcion '!$AP$29=AH4,"R"&amp;'Mapa de Riesgos Corrupcion '!$A$29,"")</f>
        <v/>
      </c>
      <c r="G4" s="158" t="str">
        <f>IF('Mapa de Riesgos Corrupcion '!$AP$35=AI4,"R"&amp;'Mapa de Riesgos Corrupcion '!$A$35,"")</f>
        <v/>
      </c>
      <c r="H4" s="156" t="str">
        <f>IF('Mapa de Riesgos Corrupcion '!$AP$11=Matriz!AJ4,"R"&amp;'Mapa de Riesgos Corrupcion '!$A$11,"")</f>
        <v/>
      </c>
      <c r="I4" s="157" t="str">
        <f>IF('Mapa de Riesgos Corrupcion '!$AP$17=AK4,"R"&amp;'Mapa de Riesgos Corrupcion '!$A$17,"")</f>
        <v/>
      </c>
      <c r="J4" s="157" t="str">
        <f>IF('Mapa de Riesgos Corrupcion '!$AP$23=AL4,"R"&amp;'Mapa de Riesgos Corrupcion '!$A$23,"")</f>
        <v/>
      </c>
      <c r="K4" s="157" t="str">
        <f>IF('Mapa de Riesgos Corrupcion '!$AP$29=AM4,"R"&amp;'Mapa de Riesgos Corrupcion '!$A$29,"")</f>
        <v/>
      </c>
      <c r="L4" s="158" t="str">
        <f>IF('Mapa de Riesgos Corrupcion '!$AP$35=AN4,"R"&amp;'Mapa de Riesgos Corrupcion '!$A$35,"")</f>
        <v/>
      </c>
      <c r="M4" s="156" t="str">
        <f>IF('Mapa de Riesgos Corrupcion '!$AP$11=Matriz!AO4,"R"&amp;'Mapa de Riesgos Corrupcion '!$A$11,"")</f>
        <v/>
      </c>
      <c r="N4" s="157" t="str">
        <f>IF('Mapa de Riesgos Corrupcion '!$AP$17=AP4,"R"&amp;'Mapa de Riesgos Corrupcion '!$A$17,"")</f>
        <v/>
      </c>
      <c r="O4" s="157" t="str">
        <f>IF('Mapa de Riesgos Corrupcion '!$AP$23=AQ4,"R"&amp;'Mapa de Riesgos Corrupcion '!$A$23,"")</f>
        <v/>
      </c>
      <c r="P4" s="157" t="str">
        <f>IF('Mapa de Riesgos Corrupcion '!$AP$29=AR4,"R"&amp;'Mapa de Riesgos Corrupcion '!$A$29,"")</f>
        <v/>
      </c>
      <c r="Q4" s="158" t="str">
        <f>IF('Mapa de Riesgos Corrupcion '!$AP$35=AS4,"R"&amp;'Mapa de Riesgos Corrupcion '!$A$35,"")</f>
        <v/>
      </c>
      <c r="R4" s="156" t="str">
        <f>IF('Mapa de Riesgos Corrupcion '!$AP$11=Matriz!AT4,"R"&amp;'Mapa de Riesgos Corrupcion '!$A$11,"")</f>
        <v/>
      </c>
      <c r="S4" s="157" t="str">
        <f>IF('Mapa de Riesgos Corrupcion '!$AP$17=AU4,"R"&amp;'Mapa de Riesgos Corrupcion '!$A$17,"")</f>
        <v/>
      </c>
      <c r="T4" s="157" t="str">
        <f>IF('Mapa de Riesgos Corrupcion '!$AP$23=AV4,"R"&amp;'Mapa de Riesgos Corrupcion '!$A$23,"")</f>
        <v/>
      </c>
      <c r="U4" s="157" t="str">
        <f>IF('Mapa de Riesgos Corrupcion '!$AP$29=AW4,"R"&amp;'Mapa de Riesgos Corrupcion '!$A$29,"")</f>
        <v/>
      </c>
      <c r="V4" s="158" t="str">
        <f>IF('Mapa de Riesgos Corrupcion '!$AP$35=AX4,"R"&amp;'Mapa de Riesgos Corrupcion '!$A$35,"")</f>
        <v/>
      </c>
      <c r="W4" s="159" t="str">
        <f>IF('Mapa de Riesgos Corrupcion '!$AP$11=Matriz!AY4,"R"&amp;'Mapa de Riesgos Corrupcion '!$A$11,"")</f>
        <v/>
      </c>
      <c r="X4" s="159" t="str">
        <f>IF('Mapa de Riesgos Corrupcion '!$AP$17=AZ4,"R"&amp;'Mapa de Riesgos Corrupcion '!$A$17,"")</f>
        <v/>
      </c>
      <c r="Y4" s="159" t="str">
        <f>IF('Mapa de Riesgos Corrupcion '!$AP$23=BA4,"R"&amp;'Mapa de Riesgos Corrupcion '!$A$23,"")</f>
        <v/>
      </c>
      <c r="Z4" s="159" t="str">
        <f>IF('Mapa de Riesgos Corrupcion '!$AP$29=BB4,"R"&amp;'Mapa de Riesgos Corrupcion '!$A$29,"")</f>
        <v/>
      </c>
      <c r="AA4" s="160" t="str">
        <f>IF('Mapa de Riesgos Corrupcion '!$AP$35=BC4,"R"&amp;'Mapa de Riesgos Corrupcion '!$A$35,"")</f>
        <v/>
      </c>
      <c r="AB4" s="161"/>
      <c r="AC4" s="313"/>
      <c r="AE4" t="str">
        <f t="shared" ref="AE4:AE32" si="1">$B4&amp;C$33</f>
        <v>Muy AltaLeve</v>
      </c>
      <c r="AF4" t="str">
        <f t="shared" ref="AF4:AF32" si="2">$B4&amp;D$33</f>
        <v>Muy AltaLeve</v>
      </c>
      <c r="AG4" t="str">
        <f t="shared" ref="AG4:AG32" si="3">$B4&amp;E$33</f>
        <v>Muy AltaLeve</v>
      </c>
      <c r="AH4" t="str">
        <f t="shared" ref="AH4:AH32" si="4">$B4&amp;F$33</f>
        <v>Muy AltaLeve</v>
      </c>
      <c r="AI4" t="str">
        <f t="shared" ref="AI4:AI32" si="5">$B4&amp;G$33</f>
        <v>Muy AltaLeve</v>
      </c>
      <c r="AJ4" t="str">
        <f t="shared" ref="AJ4:AJ32" si="6">$B4&amp;H$33</f>
        <v>Muy AltaMenor</v>
      </c>
      <c r="AK4" t="str">
        <f t="shared" ref="AK4:AK32" si="7">$B4&amp;I$33</f>
        <v>Muy AltaMenor</v>
      </c>
      <c r="AL4" t="str">
        <f t="shared" ref="AL4:AL32" si="8">$B4&amp;J$33</f>
        <v>Muy AltaMenor</v>
      </c>
      <c r="AM4" t="str">
        <f t="shared" ref="AM4:AM32" si="9">$B4&amp;K$33</f>
        <v>Muy AltaMenor</v>
      </c>
      <c r="AN4" t="str">
        <f t="shared" ref="AN4:AN32" si="10">$B4&amp;L$33</f>
        <v>Muy AltaMenor</v>
      </c>
      <c r="AO4" t="str">
        <f t="shared" ref="AO4:AO32" si="11">$B4&amp;M$33</f>
        <v>Muy AltaModerado</v>
      </c>
      <c r="AP4" t="str">
        <f t="shared" ref="AP4:AP32" si="12">$B4&amp;N$33</f>
        <v>Muy AltaModerado</v>
      </c>
      <c r="AQ4" t="str">
        <f t="shared" ref="AQ4:AQ32" si="13">$B4&amp;O$33</f>
        <v>Muy AltaModerado</v>
      </c>
      <c r="AR4" t="str">
        <f t="shared" ref="AR4:AR32" si="14">$B4&amp;P$33</f>
        <v>Muy AltaModerado</v>
      </c>
      <c r="AS4" t="str">
        <f t="shared" ref="AS4:AS32" si="15">$B4&amp;Q$33</f>
        <v>Muy AltaModerado</v>
      </c>
      <c r="AT4" t="str">
        <f t="shared" ref="AT4:AT32" si="16">$B4&amp;R$33</f>
        <v>Muy AltaMayor</v>
      </c>
      <c r="AU4" t="str">
        <f t="shared" ref="AU4:AU32" si="17">$B4&amp;S$33</f>
        <v>Muy AltaMayor</v>
      </c>
      <c r="AV4" t="str">
        <f t="shared" ref="AV4:AV32" si="18">$B4&amp;T$33</f>
        <v>Muy AltaMayor</v>
      </c>
      <c r="AW4" t="str">
        <f t="shared" ref="AW4:AW32" si="19">$B4&amp;U$33</f>
        <v>Muy AltaMayor</v>
      </c>
      <c r="AX4" t="str">
        <f t="shared" ref="AX4:AX32" si="20">$B4&amp;V$33</f>
        <v>Muy AltaMayor</v>
      </c>
      <c r="AY4" t="str">
        <f t="shared" ref="AY4:AY32" si="21">$B4&amp;W$33</f>
        <v>Muy AltaCatastrófico</v>
      </c>
      <c r="AZ4" t="str">
        <f t="shared" ref="AZ4:AZ32" si="22">$B4&amp;X$33</f>
        <v>Muy AltaCatastrófico</v>
      </c>
      <c r="BA4" t="str">
        <f t="shared" ref="BA4:BA32" si="23">$B4&amp;Y$33</f>
        <v>Muy AltaCatastrófico</v>
      </c>
      <c r="BB4" t="str">
        <f t="shared" ref="BB4:BB32" si="24">$B4&amp;Z$33</f>
        <v>Muy AltaCatastrófico</v>
      </c>
      <c r="BC4" t="str">
        <f t="shared" ref="BC4:BC32" si="25">$B4&amp;AA$33</f>
        <v>Muy AltaCatastrófico</v>
      </c>
    </row>
    <row r="5" spans="1:55" ht="15.75" thickBot="1">
      <c r="A5" s="304"/>
      <c r="B5" s="162" t="s">
        <v>52</v>
      </c>
      <c r="C5" s="156" t="str">
        <f>IF('Mapa de Riesgos Corrupcion '!$AP$12=Matriz!AE5,"R"&amp;'Mapa de Riesgos Corrupcion '!$A$12,"")</f>
        <v/>
      </c>
      <c r="D5" s="157" t="str">
        <f>IF('Mapa de Riesgos Corrupcion '!$AP$18=AF5,"R"&amp;'Mapa de Riesgos Corrupcion '!$A$18,"")</f>
        <v/>
      </c>
      <c r="E5" s="157" t="str">
        <f>IF('Mapa de Riesgos Corrupcion '!$AP$24=AG5,"R"&amp;'Mapa de Riesgos Corrupcion '!$A$24,"")</f>
        <v/>
      </c>
      <c r="F5" s="157" t="str">
        <f>IF('Mapa de Riesgos Corrupcion '!$AP$30=AH5,"R"&amp;'Mapa de Riesgos Corrupcion '!$A$30,"")</f>
        <v/>
      </c>
      <c r="G5" s="158" t="str">
        <f>IF('Mapa de Riesgos Corrupcion '!$AP$36=AI5,"R"&amp;'Mapa de Riesgos Corrupcion '!$A$36,"")</f>
        <v/>
      </c>
      <c r="H5" s="156" t="str">
        <f>IF('Mapa de Riesgos Corrupcion '!$AP$12=Matriz!AJ5,"R"&amp;'Mapa de Riesgos Corrupcion '!$A$12,"")</f>
        <v/>
      </c>
      <c r="I5" s="157" t="str">
        <f>IF('Mapa de Riesgos Corrupcion '!$AP$18=AK5,"R"&amp;'Mapa de Riesgos Corrupcion '!$A$18,"")</f>
        <v/>
      </c>
      <c r="J5" s="157" t="str">
        <f>IF('Mapa de Riesgos Corrupcion '!$AP$24=AL5,"R"&amp;'Mapa de Riesgos Corrupcion '!$A$24,"")</f>
        <v/>
      </c>
      <c r="K5" s="157" t="str">
        <f>IF('Mapa de Riesgos Corrupcion '!$AP$30=AM5,"R"&amp;'Mapa de Riesgos Corrupcion '!$A$30,"")</f>
        <v/>
      </c>
      <c r="L5" s="158" t="str">
        <f>IF('Mapa de Riesgos Corrupcion '!$AP$36=AN5,"R"&amp;'Mapa de Riesgos Corrupcion '!$A$36,"")</f>
        <v/>
      </c>
      <c r="M5" s="156" t="str">
        <f>IF('Mapa de Riesgos Corrupcion '!$AP$12=Matriz!AO5,"R"&amp;'Mapa de Riesgos Corrupcion '!$A$12,"")</f>
        <v/>
      </c>
      <c r="N5" s="157" t="str">
        <f>IF('Mapa de Riesgos Corrupcion '!$AP$18=AP5,"R"&amp;'Mapa de Riesgos Corrupcion '!$A$18,"")</f>
        <v/>
      </c>
      <c r="O5" s="157" t="str">
        <f>IF('Mapa de Riesgos Corrupcion '!$AP$24=AQ5,"R"&amp;'Mapa de Riesgos Corrupcion '!$A$24,"")</f>
        <v/>
      </c>
      <c r="P5" s="157" t="str">
        <f>IF('Mapa de Riesgos Corrupcion '!$AP$30=AR5,"R"&amp;'Mapa de Riesgos Corrupcion '!$A$30,"")</f>
        <v>R21</v>
      </c>
      <c r="Q5" s="158" t="str">
        <f>IF('Mapa de Riesgos Corrupcion '!$AP$36=AS5,"R"&amp;'Mapa de Riesgos Corrupcion '!$A$36,"")</f>
        <v/>
      </c>
      <c r="R5" s="156" t="str">
        <f>IF('Mapa de Riesgos Corrupcion '!$AP$12=Matriz!AT5,"R"&amp;'Mapa de Riesgos Corrupcion '!$A$12,"")</f>
        <v/>
      </c>
      <c r="S5" s="157" t="str">
        <f>IF('Mapa de Riesgos Corrupcion '!$AP$18=AU5,"R"&amp;'Mapa de Riesgos Corrupcion '!$A$18,"")</f>
        <v/>
      </c>
      <c r="T5" s="157" t="str">
        <f>IF('Mapa de Riesgos Corrupcion '!$AP$24=AV5,"R"&amp;'Mapa de Riesgos Corrupcion '!$A$24,"")</f>
        <v/>
      </c>
      <c r="U5" s="157" t="str">
        <f>IF('Mapa de Riesgos Corrupcion '!$AP$30=AW5,"R"&amp;'Mapa de Riesgos Corrupcion '!$A$30,"")</f>
        <v/>
      </c>
      <c r="V5" s="158" t="str">
        <f>IF('Mapa de Riesgos Corrupcion '!$AP$36=AX5,"R"&amp;'Mapa de Riesgos Corrupcion '!$A$36,"")</f>
        <v/>
      </c>
      <c r="W5" s="159" t="str">
        <f>IF('Mapa de Riesgos Corrupcion '!$AP$12=Matriz!AY5,"R"&amp;'Mapa de Riesgos Corrupcion '!$A$12,"")</f>
        <v/>
      </c>
      <c r="X5" s="159" t="str">
        <f>IF('Mapa de Riesgos Corrupcion '!$AP$18=AZ5,"R"&amp;'Mapa de Riesgos Corrupcion '!$A$18,"")</f>
        <v/>
      </c>
      <c r="Y5" s="159" t="str">
        <f>IF('Mapa de Riesgos Corrupcion '!$AP$24=BA5,"R"&amp;'Mapa de Riesgos Corrupcion '!$A$24,"")</f>
        <v/>
      </c>
      <c r="Z5" s="159" t="str">
        <f>IF('Mapa de Riesgos Corrupcion '!$AP$30=BB5,"R"&amp;'Mapa de Riesgos Corrupcion '!$A$30,"")</f>
        <v/>
      </c>
      <c r="AA5" s="160" t="str">
        <f>IF('Mapa de Riesgos Corrupcion '!$AP$36=BC5,"R"&amp;'Mapa de Riesgos Corrupcion '!$A$36,"")</f>
        <v/>
      </c>
      <c r="AB5" s="161"/>
      <c r="AC5" s="313"/>
      <c r="AE5" t="str">
        <f t="shared" si="1"/>
        <v>Muy AltaLeve</v>
      </c>
      <c r="AF5" t="str">
        <f t="shared" si="2"/>
        <v>Muy AltaLeve</v>
      </c>
      <c r="AG5" t="str">
        <f t="shared" si="3"/>
        <v>Muy AltaLeve</v>
      </c>
      <c r="AH5" t="str">
        <f t="shared" si="4"/>
        <v>Muy AltaLeve</v>
      </c>
      <c r="AI5" t="str">
        <f t="shared" si="5"/>
        <v>Muy AltaLeve</v>
      </c>
      <c r="AJ5" t="str">
        <f t="shared" si="6"/>
        <v>Muy AltaMenor</v>
      </c>
      <c r="AK5" t="str">
        <f t="shared" si="7"/>
        <v>Muy AltaMenor</v>
      </c>
      <c r="AL5" t="str">
        <f t="shared" si="8"/>
        <v>Muy AltaMenor</v>
      </c>
      <c r="AM5" t="str">
        <f t="shared" si="9"/>
        <v>Muy AltaMenor</v>
      </c>
      <c r="AN5" t="str">
        <f t="shared" si="10"/>
        <v>Muy AltaMenor</v>
      </c>
      <c r="AO5" t="str">
        <f t="shared" si="11"/>
        <v>Muy AltaModerado</v>
      </c>
      <c r="AP5" t="str">
        <f t="shared" si="12"/>
        <v>Muy AltaModerado</v>
      </c>
      <c r="AQ5" t="str">
        <f t="shared" si="13"/>
        <v>Muy AltaModerado</v>
      </c>
      <c r="AR5" t="str">
        <f t="shared" si="14"/>
        <v>Muy AltaModerado</v>
      </c>
      <c r="AS5" t="str">
        <f t="shared" si="15"/>
        <v>Muy AltaModerado</v>
      </c>
      <c r="AT5" t="str">
        <f t="shared" si="16"/>
        <v>Muy AltaMayor</v>
      </c>
      <c r="AU5" t="str">
        <f t="shared" si="17"/>
        <v>Muy AltaMayor</v>
      </c>
      <c r="AV5" t="str">
        <f t="shared" si="18"/>
        <v>Muy AltaMayor</v>
      </c>
      <c r="AW5" t="str">
        <f t="shared" si="19"/>
        <v>Muy AltaMayor</v>
      </c>
      <c r="AX5" t="str">
        <f t="shared" si="20"/>
        <v>Muy AltaMayor</v>
      </c>
      <c r="AY5" t="str">
        <f t="shared" si="21"/>
        <v>Muy AltaCatastrófico</v>
      </c>
      <c r="AZ5" t="str">
        <f t="shared" si="22"/>
        <v>Muy AltaCatastrófico</v>
      </c>
      <c r="BA5" t="str">
        <f t="shared" si="23"/>
        <v>Muy AltaCatastrófico</v>
      </c>
      <c r="BB5" t="str">
        <f t="shared" si="24"/>
        <v>Muy AltaCatastrófico</v>
      </c>
      <c r="BC5" t="str">
        <f t="shared" si="25"/>
        <v>Muy AltaCatastrófico</v>
      </c>
    </row>
    <row r="6" spans="1:55" ht="15.75" thickBot="1">
      <c r="A6" s="304"/>
      <c r="B6" s="162" t="s">
        <v>52</v>
      </c>
      <c r="C6" s="156" t="str">
        <f>IF('Mapa de Riesgos Corrupcion '!$AP$13=Matriz!AE6,"R"&amp;'Mapa de Riesgos Corrupcion '!$A$13,"")</f>
        <v/>
      </c>
      <c r="D6" s="157" t="str">
        <f>IF('Mapa de Riesgos Corrupcion '!$AP$19=AF6,"R"&amp;'Mapa de Riesgos Corrupcion '!$A$19,"")</f>
        <v/>
      </c>
      <c r="E6" s="157" t="str">
        <f>IF('Mapa de Riesgos Corrupcion '!$AP$25=AG6,"R"&amp;'Mapa de Riesgos Corrupcion '!$A$25,"")</f>
        <v/>
      </c>
      <c r="F6" s="157" t="str">
        <f>IF('Mapa de Riesgos Corrupcion '!$AP$31=AH6,"R"&amp;'Mapa de Riesgos Corrupcion '!$A$31,"")</f>
        <v>R22</v>
      </c>
      <c r="G6" s="158" t="str">
        <f>IF('Mapa de Riesgos Corrupcion '!$AP$37=AI6,"R"&amp;'Mapa de Riesgos Corrupcion '!$A$37,"")</f>
        <v/>
      </c>
      <c r="H6" s="156" t="str">
        <f>IF('Mapa de Riesgos Corrupcion '!$AP$13=Matriz!AJ6,"R"&amp;'Mapa de Riesgos Corrupcion '!$A$13,"")</f>
        <v/>
      </c>
      <c r="I6" s="157" t="str">
        <f>IF('Mapa de Riesgos Corrupcion '!$AP$19=AK6,"R"&amp;'Mapa de Riesgos Corrupcion '!$A$19,"")</f>
        <v/>
      </c>
      <c r="J6" s="157" t="str">
        <f>IF('Mapa de Riesgos Corrupcion '!$AP$25=AL6,"R"&amp;'Mapa de Riesgos Corrupcion '!$A$25,"")</f>
        <v/>
      </c>
      <c r="K6" s="157" t="str">
        <f>IF('Mapa de Riesgos Corrupcion '!$AP$31=AM6,"R"&amp;'Mapa de Riesgos Corrupcion '!$A$31,"")</f>
        <v/>
      </c>
      <c r="L6" s="158" t="str">
        <f>IF('Mapa de Riesgos Corrupcion '!$AP$37=AN6,"R"&amp;'Mapa de Riesgos Corrupcion '!$A$37,"")</f>
        <v/>
      </c>
      <c r="M6" s="156" t="str">
        <f>IF('Mapa de Riesgos Corrupcion '!$AP$13=Matriz!AO6,"R"&amp;'Mapa de Riesgos Corrupcion '!$A$13,"")</f>
        <v/>
      </c>
      <c r="N6" s="157" t="str">
        <f>IF('Mapa de Riesgos Corrupcion '!$AP$19=AP6,"R"&amp;'Mapa de Riesgos Corrupcion '!$A$19,"")</f>
        <v/>
      </c>
      <c r="O6" s="157" t="str">
        <f>IF('Mapa de Riesgos Corrupcion '!$AP$25=AQ6,"R"&amp;'Mapa de Riesgos Corrupcion '!$A$25,"")</f>
        <v/>
      </c>
      <c r="P6" s="157" t="str">
        <f>IF('Mapa de Riesgos Corrupcion '!$AP$31=AR6,"R"&amp;'Mapa de Riesgos Corrupcion '!$A$31,"")</f>
        <v/>
      </c>
      <c r="Q6" s="158" t="str">
        <f>IF('Mapa de Riesgos Corrupcion '!$AP$37=AS6,"R"&amp;'Mapa de Riesgos Corrupcion '!$A$37,"")</f>
        <v/>
      </c>
      <c r="R6" s="156" t="str">
        <f>IF('Mapa de Riesgos Corrupcion '!$AP$13=Matriz!AT6,"R"&amp;'Mapa de Riesgos Corrupcion '!$A$13,"")</f>
        <v/>
      </c>
      <c r="S6" s="157" t="str">
        <f>IF('Mapa de Riesgos Corrupcion '!$AP$19=AU6,"R"&amp;'Mapa de Riesgos Corrupcion '!$A$19,"")</f>
        <v/>
      </c>
      <c r="T6" s="157" t="str">
        <f>IF('Mapa de Riesgos Corrupcion '!$AP$25=AV6,"R"&amp;'Mapa de Riesgos Corrupcion '!$A$25,"")</f>
        <v/>
      </c>
      <c r="U6" s="157" t="str">
        <f>IF('Mapa de Riesgos Corrupcion '!$AP$31=AW6,"R"&amp;'Mapa de Riesgos Corrupcion '!$A$31,"")</f>
        <v/>
      </c>
      <c r="V6" s="158" t="str">
        <f>IF('Mapa de Riesgos Corrupcion '!$AP$37=AX6,"R"&amp;'Mapa de Riesgos Corrupcion '!$A$37,"")</f>
        <v/>
      </c>
      <c r="W6" s="159" t="str">
        <f>IF('Mapa de Riesgos Corrupcion '!$AP$13=Matriz!AY6,"R"&amp;'Mapa de Riesgos Corrupcion '!$A$13,"")</f>
        <v/>
      </c>
      <c r="X6" s="159" t="str">
        <f>IF('Mapa de Riesgos Corrupcion '!$AP$19=AZ6,"R"&amp;'Mapa de Riesgos Corrupcion '!$A$19,"")</f>
        <v/>
      </c>
      <c r="Y6" s="159" t="str">
        <f>IF('Mapa de Riesgos Corrupcion '!$AP$25=BA6,"R"&amp;'Mapa de Riesgos Corrupcion '!$A$25,"")</f>
        <v/>
      </c>
      <c r="Z6" s="159" t="str">
        <f>IF('Mapa de Riesgos Corrupcion '!$AP$31=BB6,"R"&amp;'Mapa de Riesgos Corrupcion '!$A$31,"")</f>
        <v/>
      </c>
      <c r="AA6" s="160" t="str">
        <f>IF('Mapa de Riesgos Corrupcion '!$AP$37=BC6,"R"&amp;'Mapa de Riesgos Corrupcion '!$A$37,"")</f>
        <v/>
      </c>
      <c r="AB6" s="161"/>
      <c r="AC6" s="313"/>
      <c r="AE6" t="str">
        <f t="shared" si="1"/>
        <v>Muy AltaLeve</v>
      </c>
      <c r="AF6" t="str">
        <f t="shared" si="2"/>
        <v>Muy AltaLeve</v>
      </c>
      <c r="AG6" t="str">
        <f t="shared" si="3"/>
        <v>Muy AltaLeve</v>
      </c>
      <c r="AH6" t="str">
        <f t="shared" si="4"/>
        <v>Muy AltaLeve</v>
      </c>
      <c r="AI6" t="str">
        <f t="shared" si="5"/>
        <v>Muy AltaLeve</v>
      </c>
      <c r="AJ6" t="str">
        <f t="shared" si="6"/>
        <v>Muy AltaMenor</v>
      </c>
      <c r="AK6" t="str">
        <f t="shared" si="7"/>
        <v>Muy AltaMenor</v>
      </c>
      <c r="AL6" t="str">
        <f t="shared" si="8"/>
        <v>Muy AltaMenor</v>
      </c>
      <c r="AM6" t="str">
        <f t="shared" si="9"/>
        <v>Muy AltaMenor</v>
      </c>
      <c r="AN6" t="str">
        <f t="shared" si="10"/>
        <v>Muy AltaMenor</v>
      </c>
      <c r="AO6" t="str">
        <f t="shared" si="11"/>
        <v>Muy AltaModerado</v>
      </c>
      <c r="AP6" t="str">
        <f t="shared" si="12"/>
        <v>Muy AltaModerado</v>
      </c>
      <c r="AQ6" t="str">
        <f t="shared" si="13"/>
        <v>Muy AltaModerado</v>
      </c>
      <c r="AR6" t="str">
        <f t="shared" si="14"/>
        <v>Muy AltaModerado</v>
      </c>
      <c r="AS6" t="str">
        <f t="shared" si="15"/>
        <v>Muy AltaModerado</v>
      </c>
      <c r="AT6" t="str">
        <f t="shared" si="16"/>
        <v>Muy AltaMayor</v>
      </c>
      <c r="AU6" t="str">
        <f t="shared" si="17"/>
        <v>Muy AltaMayor</v>
      </c>
      <c r="AV6" t="str">
        <f t="shared" si="18"/>
        <v>Muy AltaMayor</v>
      </c>
      <c r="AW6" t="str">
        <f t="shared" si="19"/>
        <v>Muy AltaMayor</v>
      </c>
      <c r="AX6" t="str">
        <f t="shared" si="20"/>
        <v>Muy AltaMayor</v>
      </c>
      <c r="AY6" t="str">
        <f t="shared" si="21"/>
        <v>Muy AltaCatastrófico</v>
      </c>
      <c r="AZ6" t="str">
        <f t="shared" si="22"/>
        <v>Muy AltaCatastrófico</v>
      </c>
      <c r="BA6" t="str">
        <f t="shared" si="23"/>
        <v>Muy AltaCatastrófico</v>
      </c>
      <c r="BB6" t="str">
        <f t="shared" si="24"/>
        <v>Muy AltaCatastrófico</v>
      </c>
      <c r="BC6" t="str">
        <f t="shared" si="25"/>
        <v>Muy AltaCatastrófico</v>
      </c>
    </row>
    <row r="7" spans="1:55" ht="15.75" thickBot="1">
      <c r="A7" s="304"/>
      <c r="B7" s="162" t="s">
        <v>52</v>
      </c>
      <c r="C7" s="156" t="str">
        <f>IF('Mapa de Riesgos Corrupcion '!$AP$14=Matriz!AE7,"R"&amp;'Mapa de Riesgos Corrupcion '!$A$14,"")</f>
        <v/>
      </c>
      <c r="D7" s="157" t="str">
        <f>IF('Mapa de Riesgos Corrupcion '!$AP$20=AF7,"R"&amp;'Mapa de Riesgos Corrupcion '!$A$20,"")</f>
        <v/>
      </c>
      <c r="E7" s="157" t="str">
        <f>IF('Mapa de Riesgos Corrupcion '!$AP$26=AG7,"R"&amp;'Mapa de Riesgos Corrupcion '!$A$26,"")</f>
        <v/>
      </c>
      <c r="F7" s="157" t="str">
        <f ca="1">IF('Mapa de Riesgos Corrupcion '!$AP$32=AH7,"R"&amp;'Mapa de Riesgos Corrupcion '!$A$32,"")</f>
        <v/>
      </c>
      <c r="G7" s="158" t="str">
        <f>IF('Mapa de Riesgos Corrupcion '!$AP$38=AI7,"R"&amp;'Mapa de Riesgos Corrupcion '!$A$38,"")</f>
        <v/>
      </c>
      <c r="H7" s="156" t="str">
        <f>IF('Mapa de Riesgos Corrupcion '!$AP$14=Matriz!AJ7,"R"&amp;'Mapa de Riesgos Corrupcion '!$A$14,"")</f>
        <v/>
      </c>
      <c r="I7" s="157" t="str">
        <f>IF('Mapa de Riesgos Corrupcion '!$AP$20=AK7,"R"&amp;'Mapa de Riesgos Corrupcion '!$A$20,"")</f>
        <v/>
      </c>
      <c r="J7" s="157" t="str">
        <f>IF('Mapa de Riesgos Corrupcion '!$AP$26=AL7,"R"&amp;'Mapa de Riesgos Corrupcion '!$A$26,"")</f>
        <v/>
      </c>
      <c r="K7" s="157" t="str">
        <f ca="1">IF('Mapa de Riesgos Corrupcion '!$AP$32=AM7,"R"&amp;'Mapa de Riesgos Corrupcion '!$A$32,"")</f>
        <v/>
      </c>
      <c r="L7" s="158" t="str">
        <f>IF('Mapa de Riesgos Corrupcion '!$AP$38=AN7,"R"&amp;'Mapa de Riesgos Corrupcion '!$A$38,"")</f>
        <v/>
      </c>
      <c r="M7" s="156" t="str">
        <f>IF('Mapa de Riesgos Corrupcion '!$AP$14=Matriz!AO7,"R"&amp;'Mapa de Riesgos Corrupcion '!$A$14,"")</f>
        <v/>
      </c>
      <c r="N7" s="157" t="str">
        <f>IF('Mapa de Riesgos Corrupcion '!$AP$20=AP7,"R"&amp;'Mapa de Riesgos Corrupcion '!$A$20,"")</f>
        <v/>
      </c>
      <c r="O7" s="157" t="str">
        <f>IF('Mapa de Riesgos Corrupcion '!$AP$26=AQ7,"R"&amp;'Mapa de Riesgos Corrupcion '!$A$26,"")</f>
        <v/>
      </c>
      <c r="P7" s="157" t="str">
        <f ca="1">IF('Mapa de Riesgos Corrupcion '!$AP$32=AR7,"R"&amp;'Mapa de Riesgos Corrupcion '!$A$32,"")</f>
        <v/>
      </c>
      <c r="Q7" s="158" t="str">
        <f>IF('Mapa de Riesgos Corrupcion '!$AP$38=AS7,"R"&amp;'Mapa de Riesgos Corrupcion '!$A$38,"")</f>
        <v/>
      </c>
      <c r="R7" s="156" t="str">
        <f>IF('Mapa de Riesgos Corrupcion '!$AP$14=Matriz!AT7,"R"&amp;'Mapa de Riesgos Corrupcion '!$A$14,"")</f>
        <v/>
      </c>
      <c r="S7" s="157" t="str">
        <f>IF('Mapa de Riesgos Corrupcion '!$AP$20=AU7,"R"&amp;'Mapa de Riesgos Corrupcion '!$A$20,"")</f>
        <v/>
      </c>
      <c r="T7" s="157" t="str">
        <f>IF('Mapa de Riesgos Corrupcion '!$AP$26=AV7,"R"&amp;'Mapa de Riesgos Corrupcion '!$A$26,"")</f>
        <v/>
      </c>
      <c r="U7" s="157" t="str">
        <f ca="1">IF('Mapa de Riesgos Corrupcion '!$AP$32=AW7,"R"&amp;'Mapa de Riesgos Corrupcion '!$A$32,"")</f>
        <v/>
      </c>
      <c r="V7" s="158" t="str">
        <f>IF('Mapa de Riesgos Corrupcion '!$AP$38=AX7,"R"&amp;'Mapa de Riesgos Corrupcion '!$A$38,"")</f>
        <v/>
      </c>
      <c r="W7" s="159" t="str">
        <f>IF('Mapa de Riesgos Corrupcion '!$AP$14=Matriz!AY7,"R"&amp;'Mapa de Riesgos Corrupcion '!$A$14,"")</f>
        <v/>
      </c>
      <c r="X7" s="159" t="str">
        <f>IF('Mapa de Riesgos Corrupcion '!$AP$20=AZ7,"R"&amp;'Mapa de Riesgos Corrupcion '!$A$20,"")</f>
        <v/>
      </c>
      <c r="Y7" s="159" t="str">
        <f>IF('Mapa de Riesgos Corrupcion '!$AP$26=BA7,"R"&amp;'Mapa de Riesgos Corrupcion '!$A$26,"")</f>
        <v/>
      </c>
      <c r="Z7" s="159" t="str">
        <f ca="1">IF('Mapa de Riesgos Corrupcion '!$AP$32=BB7,"R"&amp;'Mapa de Riesgos Corrupcion '!$A$32,"")</f>
        <v>R23</v>
      </c>
      <c r="AA7" s="160" t="str">
        <f>IF('Mapa de Riesgos Corrupcion '!$AP$38=BC7,"R"&amp;'Mapa de Riesgos Corrupcion '!$A$38,"")</f>
        <v/>
      </c>
      <c r="AB7" s="161"/>
      <c r="AC7" s="313"/>
      <c r="AE7" t="str">
        <f t="shared" si="1"/>
        <v>Muy AltaLeve</v>
      </c>
      <c r="AF7" t="str">
        <f t="shared" si="2"/>
        <v>Muy AltaLeve</v>
      </c>
      <c r="AG7" t="str">
        <f t="shared" si="3"/>
        <v>Muy AltaLeve</v>
      </c>
      <c r="AH7" t="str">
        <f t="shared" si="4"/>
        <v>Muy AltaLeve</v>
      </c>
      <c r="AI7" t="str">
        <f t="shared" si="5"/>
        <v>Muy AltaLeve</v>
      </c>
      <c r="AJ7" t="str">
        <f t="shared" si="6"/>
        <v>Muy AltaMenor</v>
      </c>
      <c r="AK7" t="str">
        <f t="shared" si="7"/>
        <v>Muy AltaMenor</v>
      </c>
      <c r="AL7" t="str">
        <f t="shared" si="8"/>
        <v>Muy AltaMenor</v>
      </c>
      <c r="AM7" t="str">
        <f t="shared" si="9"/>
        <v>Muy AltaMenor</v>
      </c>
      <c r="AN7" t="str">
        <f t="shared" si="10"/>
        <v>Muy AltaMenor</v>
      </c>
      <c r="AO7" t="str">
        <f t="shared" si="11"/>
        <v>Muy AltaModerado</v>
      </c>
      <c r="AP7" t="str">
        <f t="shared" si="12"/>
        <v>Muy AltaModerado</v>
      </c>
      <c r="AQ7" t="str">
        <f t="shared" si="13"/>
        <v>Muy AltaModerado</v>
      </c>
      <c r="AR7" t="str">
        <f t="shared" si="14"/>
        <v>Muy AltaModerado</v>
      </c>
      <c r="AS7" t="str">
        <f t="shared" si="15"/>
        <v>Muy AltaModerado</v>
      </c>
      <c r="AT7" t="str">
        <f t="shared" si="16"/>
        <v>Muy AltaMayor</v>
      </c>
      <c r="AU7" t="str">
        <f t="shared" si="17"/>
        <v>Muy AltaMayor</v>
      </c>
      <c r="AV7" t="str">
        <f t="shared" si="18"/>
        <v>Muy AltaMayor</v>
      </c>
      <c r="AW7" t="str">
        <f t="shared" si="19"/>
        <v>Muy AltaMayor</v>
      </c>
      <c r="AX7" t="str">
        <f t="shared" si="20"/>
        <v>Muy AltaMayor</v>
      </c>
      <c r="AY7" t="str">
        <f t="shared" si="21"/>
        <v>Muy AltaCatastrófico</v>
      </c>
      <c r="AZ7" t="str">
        <f t="shared" si="22"/>
        <v>Muy AltaCatastrófico</v>
      </c>
      <c r="BA7" t="str">
        <f t="shared" si="23"/>
        <v>Muy AltaCatastrófico</v>
      </c>
      <c r="BB7" t="str">
        <f t="shared" si="24"/>
        <v>Muy AltaCatastrófico</v>
      </c>
      <c r="BC7" t="str">
        <f t="shared" si="25"/>
        <v>Muy AltaCatastrófico</v>
      </c>
    </row>
    <row r="8" spans="1:55" ht="15.75" thickBot="1">
      <c r="A8" s="304"/>
      <c r="B8" s="162" t="s">
        <v>52</v>
      </c>
      <c r="C8" s="163" t="str">
        <f>IF('Mapa de Riesgos Corrupcion '!$AP$15=Matriz!AE8,"R"&amp;'Mapa de Riesgos Corrupcion '!$A$15,"")</f>
        <v/>
      </c>
      <c r="D8" s="164" t="str">
        <f>IF('Mapa de Riesgos Corrupcion '!$AP$21=AF8,"R"&amp;'Mapa de Riesgos Corrupcion '!$A$21,"")</f>
        <v/>
      </c>
      <c r="E8" s="164" t="str">
        <f>IF('Mapa de Riesgos Corrupcion '!$AP$27=AG8,"R"&amp;'Mapa de Riesgos Corrupcion '!$A$27,"")</f>
        <v/>
      </c>
      <c r="F8" s="164" t="str">
        <f>IF('Mapa de Riesgos Corrupcion '!$AP$33=AH8,"R"&amp;'Mapa de Riesgos Corrupcion '!$A$33,"")</f>
        <v/>
      </c>
      <c r="G8" s="165" t="str">
        <f>IF('Mapa de Riesgos Corrupcion '!$AP$39=AI8,"R"&amp;'Mapa de Riesgos Corrupcion '!$A$39,"")</f>
        <v/>
      </c>
      <c r="H8" s="166" t="str">
        <f>IF('Mapa de Riesgos Corrupcion '!$AP$15=Matriz!AJ8,"R"&amp;'Mapa de Riesgos Corrupcion '!$A$15,"")</f>
        <v/>
      </c>
      <c r="I8" s="167" t="str">
        <f>IF('Mapa de Riesgos Corrupcion '!$AP$21=AK8,"R"&amp;'Mapa de Riesgos Corrupcion '!$A$21,"")</f>
        <v/>
      </c>
      <c r="J8" s="167" t="str">
        <f>IF('Mapa de Riesgos Corrupcion '!$AP$27=AL8,"R"&amp;'Mapa de Riesgos Corrupcion '!$A$27,"")</f>
        <v/>
      </c>
      <c r="K8" s="167" t="str">
        <f>IF('Mapa de Riesgos Corrupcion '!$AP$33=AM8,"R"&amp;'Mapa de Riesgos Corrupcion '!$A$33,"")</f>
        <v/>
      </c>
      <c r="L8" s="168" t="str">
        <f>IF('Mapa de Riesgos Corrupcion '!$AP$39=AN8,"R"&amp;'Mapa de Riesgos Corrupcion '!$A$39,"")</f>
        <v/>
      </c>
      <c r="M8" s="166" t="str">
        <f>IF('Mapa de Riesgos Corrupcion '!$AP$15=Matriz!AO8,"R"&amp;'Mapa de Riesgos Corrupcion '!$A$15,"")</f>
        <v/>
      </c>
      <c r="N8" s="167" t="str">
        <f>IF('Mapa de Riesgos Corrupcion '!$AP$21=AP8,"R"&amp;'Mapa de Riesgos Corrupcion '!$A$21,"")</f>
        <v/>
      </c>
      <c r="O8" s="167" t="str">
        <f>IF('Mapa de Riesgos Corrupcion '!$AP$27=AQ8,"R"&amp;'Mapa de Riesgos Corrupcion '!$A$27,"")</f>
        <v/>
      </c>
      <c r="P8" s="167" t="str">
        <f>IF('Mapa de Riesgos Corrupcion '!$AP$33=AR8,"R"&amp;'Mapa de Riesgos Corrupcion '!$A$33,"")</f>
        <v/>
      </c>
      <c r="Q8" s="168" t="str">
        <f>IF('Mapa de Riesgos Corrupcion '!$AP$39=AS8,"R"&amp;'Mapa de Riesgos Corrupcion '!$A$39,"")</f>
        <v/>
      </c>
      <c r="R8" s="163" t="str">
        <f>IF('Mapa de Riesgos Corrupcion '!$AP$15=Matriz!AT8,"R"&amp;'Mapa de Riesgos Corrupcion '!$A$15,"")</f>
        <v/>
      </c>
      <c r="S8" s="164" t="str">
        <f>IF('Mapa de Riesgos Corrupcion '!$AP$21=AU8,"R"&amp;'Mapa de Riesgos Corrupcion '!$A$21,"")</f>
        <v/>
      </c>
      <c r="T8" s="164" t="str">
        <f>IF('Mapa de Riesgos Corrupcion '!$AP$27=AV8,"R"&amp;'Mapa de Riesgos Corrupcion '!$A$27,"")</f>
        <v/>
      </c>
      <c r="U8" s="164" t="str">
        <f>IF('Mapa de Riesgos Corrupcion '!$AP$33=AW8,"R"&amp;'Mapa de Riesgos Corrupcion '!$A$33,"")</f>
        <v/>
      </c>
      <c r="V8" s="165" t="str">
        <f>IF('Mapa de Riesgos Corrupcion '!$AP$39=AX8,"R"&amp;'Mapa de Riesgos Corrupcion '!$A$39,"")</f>
        <v/>
      </c>
      <c r="W8" s="169" t="str">
        <f>IF('Mapa de Riesgos Corrupcion '!$AP$15=Matriz!AY8,"R"&amp;'Mapa de Riesgos Corrupcion '!$A$15,"")</f>
        <v/>
      </c>
      <c r="X8" s="169" t="str">
        <f>IF('Mapa de Riesgos Corrupcion '!$AP$21=AZ8,"R"&amp;'Mapa de Riesgos Corrupcion '!$A$21,"")</f>
        <v/>
      </c>
      <c r="Y8" s="169" t="str">
        <f>IF('Mapa de Riesgos Corrupcion '!$AP$27=BA8,"R"&amp;'Mapa de Riesgos Corrupcion '!$A$27,"")</f>
        <v/>
      </c>
      <c r="Z8" s="169" t="str">
        <f>IF('Mapa de Riesgos Corrupcion '!$AP$33=BB8,"R"&amp;'Mapa de Riesgos Corrupcion '!$A$33,"")</f>
        <v/>
      </c>
      <c r="AA8" s="170" t="str">
        <f>IF('Mapa de Riesgos Corrupcion '!$AP$39=BC8,"R"&amp;'Mapa de Riesgos Corrupcion '!$A$39,"")</f>
        <v/>
      </c>
      <c r="AB8" s="161"/>
      <c r="AC8" s="314"/>
      <c r="AE8" t="str">
        <f t="shared" si="1"/>
        <v>Muy AltaLeve</v>
      </c>
      <c r="AF8" t="str">
        <f t="shared" si="2"/>
        <v>Muy AltaLeve</v>
      </c>
      <c r="AG8" t="str">
        <f t="shared" si="3"/>
        <v>Muy AltaLeve</v>
      </c>
      <c r="AH8" t="str">
        <f t="shared" si="4"/>
        <v>Muy AltaLeve</v>
      </c>
      <c r="AI8" t="str">
        <f t="shared" si="5"/>
        <v>Muy AltaLeve</v>
      </c>
      <c r="AJ8" t="str">
        <f t="shared" si="6"/>
        <v>Muy AltaMenor</v>
      </c>
      <c r="AK8" t="str">
        <f t="shared" si="7"/>
        <v>Muy AltaMenor</v>
      </c>
      <c r="AL8" t="str">
        <f t="shared" si="8"/>
        <v>Muy AltaMenor</v>
      </c>
      <c r="AM8" t="str">
        <f t="shared" si="9"/>
        <v>Muy AltaMenor</v>
      </c>
      <c r="AN8" t="str">
        <f t="shared" si="10"/>
        <v>Muy AltaMenor</v>
      </c>
      <c r="AO8" t="str">
        <f t="shared" si="11"/>
        <v>Muy AltaModerado</v>
      </c>
      <c r="AP8" t="str">
        <f t="shared" si="12"/>
        <v>Muy AltaModerado</v>
      </c>
      <c r="AQ8" t="str">
        <f t="shared" si="13"/>
        <v>Muy AltaModerado</v>
      </c>
      <c r="AR8" t="str">
        <f t="shared" si="14"/>
        <v>Muy AltaModerado</v>
      </c>
      <c r="AS8" t="str">
        <f t="shared" si="15"/>
        <v>Muy AltaModerado</v>
      </c>
      <c r="AT8" t="str">
        <f t="shared" si="16"/>
        <v>Muy AltaMayor</v>
      </c>
      <c r="AU8" t="str">
        <f t="shared" si="17"/>
        <v>Muy AltaMayor</v>
      </c>
      <c r="AV8" t="str">
        <f t="shared" si="18"/>
        <v>Muy AltaMayor</v>
      </c>
      <c r="AW8" t="str">
        <f t="shared" si="19"/>
        <v>Muy AltaMayor</v>
      </c>
      <c r="AX8" t="str">
        <f t="shared" si="20"/>
        <v>Muy AltaMayor</v>
      </c>
      <c r="AY8" t="str">
        <f t="shared" si="21"/>
        <v>Muy AltaCatastrófico</v>
      </c>
      <c r="AZ8" t="str">
        <f t="shared" si="22"/>
        <v>Muy AltaCatastrófico</v>
      </c>
      <c r="BA8" t="str">
        <f t="shared" si="23"/>
        <v>Muy AltaCatastrófico</v>
      </c>
      <c r="BB8" t="str">
        <f t="shared" si="24"/>
        <v>Muy AltaCatastrófico</v>
      </c>
      <c r="BC8" t="str">
        <f t="shared" si="25"/>
        <v>Muy AltaCatastrófico</v>
      </c>
    </row>
    <row r="9" spans="1:55" ht="15.75" customHeight="1" thickBot="1">
      <c r="A9" s="305" t="s">
        <v>113</v>
      </c>
      <c r="B9" s="171" t="s">
        <v>6</v>
      </c>
      <c r="C9" s="172" t="str">
        <f>IF('Mapa de Riesgos Corrupcion '!$AP$10=Matriz!AE9,"R"&amp;'Mapa de Riesgos Corrupcion '!$A$10,"")</f>
        <v/>
      </c>
      <c r="D9" s="173" t="str">
        <f>IF('Mapa de Riesgos Corrupcion '!$AP$16=AF9,"R"&amp;'Mapa de Riesgos Corrupcion '!$A$16,"")</f>
        <v/>
      </c>
      <c r="E9" s="173" t="str">
        <f>IF('Mapa de Riesgos Corrupcion '!$AP$22=AG9,"R"&amp;'Mapa de Riesgos Corrupcion '!$A$22,"")</f>
        <v/>
      </c>
      <c r="F9" s="173" t="str">
        <f>IF('Mapa de Riesgos Corrupcion '!$AP$28=AH9,"R"&amp;'Mapa de Riesgos Corrupcion '!$A$28,"")</f>
        <v/>
      </c>
      <c r="G9" s="174" t="str">
        <f>IF('Mapa de Riesgos Corrupcion '!$AP$34=AI9,"R"&amp;'Mapa de Riesgos Corrupcion '!$A$34,"")</f>
        <v/>
      </c>
      <c r="H9" s="172" t="str">
        <f>IF('Mapa de Riesgos Corrupcion '!$AP$10=Matriz!AJ9,"R"&amp;'Mapa de Riesgos Corrupcion '!$A$10,"")</f>
        <v/>
      </c>
      <c r="I9" s="173" t="str">
        <f>IF('Mapa de Riesgos Corrupcion '!$AP$16=AK9,"R"&amp;'Mapa de Riesgos Corrupcion '!$A$16,"")</f>
        <v/>
      </c>
      <c r="J9" s="173" t="str">
        <f>IF('Mapa de Riesgos Corrupcion '!$AP$22=AL9,"R"&amp;'Mapa de Riesgos Corrupcion '!$A$22,"")</f>
        <v/>
      </c>
      <c r="K9" s="173" t="str">
        <f>IF('Mapa de Riesgos Corrupcion '!$AP$28=AM9,"R"&amp;'Mapa de Riesgos Corrupcion '!$A$28,"")</f>
        <v/>
      </c>
      <c r="L9" s="174" t="str">
        <f>IF('Mapa de Riesgos Corrupcion '!$AP$34=AN9,"R"&amp;'Mapa de Riesgos Corrupcion '!$A$34,"")</f>
        <v/>
      </c>
      <c r="M9" s="175" t="str">
        <f>IF('Mapa de Riesgos Corrupcion '!$AP$10=Matriz!AO9,"R"&amp;'Mapa de Riesgos Corrupcion '!$A$10,"")</f>
        <v/>
      </c>
      <c r="N9" s="176" t="str">
        <f>IF('Mapa de Riesgos Corrupcion '!$AP$16=AP9,"R"&amp;'Mapa de Riesgos Corrupcion '!$A$16,"")</f>
        <v/>
      </c>
      <c r="O9" s="176" t="str">
        <f>IF('Mapa de Riesgos Corrupcion '!$AP$22=AQ9,"R"&amp;'Mapa de Riesgos Corrupcion '!$A$22,"")</f>
        <v/>
      </c>
      <c r="P9" s="176" t="str">
        <f>IF('Mapa de Riesgos Corrupcion '!$AP$28=AR9,"R"&amp;'Mapa de Riesgos Corrupcion '!$A$28,"")</f>
        <v/>
      </c>
      <c r="Q9" s="177" t="str">
        <f>IF('Mapa de Riesgos Corrupcion '!$AP$34=AS9,"R"&amp;'Mapa de Riesgos Corrupcion '!$A$34,"")</f>
        <v/>
      </c>
      <c r="R9" s="175" t="str">
        <f>IF('Mapa de Riesgos Corrupcion '!$AP$10=Matriz!AT9,"R"&amp;'Mapa de Riesgos Corrupcion '!$A$10,"")</f>
        <v/>
      </c>
      <c r="S9" s="176" t="str">
        <f>IF('Mapa de Riesgos Corrupcion '!$AP$16=AU9,"R"&amp;'Mapa de Riesgos Corrupcion '!$A$16,"")</f>
        <v/>
      </c>
      <c r="T9" s="176" t="str">
        <f>IF('Mapa de Riesgos Corrupcion '!$AP$22=AV9,"R"&amp;'Mapa de Riesgos Corrupcion '!$A$22,"")</f>
        <v/>
      </c>
      <c r="U9" s="176" t="str">
        <f>IF('Mapa de Riesgos Corrupcion '!$AP$28=AW9,"R"&amp;'Mapa de Riesgos Corrupcion '!$A$28,"")</f>
        <v/>
      </c>
      <c r="V9" s="177" t="str">
        <f>IF('Mapa de Riesgos Corrupcion '!$AP$34=AX9,"R"&amp;'Mapa de Riesgos Corrupcion '!$A$34,"")</f>
        <v/>
      </c>
      <c r="W9" s="178" t="str">
        <f>IF('Mapa de Riesgos Corrupcion '!$AP$10=Matriz!AY9,"R"&amp;'Mapa de Riesgos Corrupcion '!$A$10,"")</f>
        <v/>
      </c>
      <c r="X9" s="178" t="str">
        <f>IF('Mapa de Riesgos Corrupcion '!$AP$16=AZ9,"R"&amp;'Mapa de Riesgos Corrupcion '!$A$16,"")</f>
        <v/>
      </c>
      <c r="Y9" s="178" t="str">
        <f>IF('Mapa de Riesgos Corrupcion '!$AP$22=BA9,"R"&amp;'Mapa de Riesgos Corrupcion '!$A$22,"")</f>
        <v/>
      </c>
      <c r="Z9" s="178" t="str">
        <f>IF('Mapa de Riesgos Corrupcion '!$AP$28=BB9,"R"&amp;'Mapa de Riesgos Corrupcion '!$A$28,"")</f>
        <v/>
      </c>
      <c r="AA9" s="179" t="str">
        <f>IF('Mapa de Riesgos Corrupcion '!$AP$34=BC9,"R"&amp;'Mapa de Riesgos Corrupcion '!$A$34,"")</f>
        <v/>
      </c>
      <c r="AB9" s="161"/>
      <c r="AC9" s="315" t="s">
        <v>304</v>
      </c>
      <c r="AE9" t="str">
        <f t="shared" si="1"/>
        <v>AltaLeve</v>
      </c>
      <c r="AF9" t="str">
        <f t="shared" si="2"/>
        <v>AltaLeve</v>
      </c>
      <c r="AG9" t="str">
        <f t="shared" si="3"/>
        <v>AltaLeve</v>
      </c>
      <c r="AH9" t="str">
        <f t="shared" si="4"/>
        <v>AltaLeve</v>
      </c>
      <c r="AI9" t="str">
        <f t="shared" si="5"/>
        <v>AltaLeve</v>
      </c>
      <c r="AJ9" t="str">
        <f t="shared" si="6"/>
        <v>AltaMenor</v>
      </c>
      <c r="AK9" t="str">
        <f t="shared" si="7"/>
        <v>AltaMenor</v>
      </c>
      <c r="AL9" t="str">
        <f t="shared" si="8"/>
        <v>AltaMenor</v>
      </c>
      <c r="AM9" t="str">
        <f t="shared" si="9"/>
        <v>AltaMenor</v>
      </c>
      <c r="AN9" t="str">
        <f t="shared" si="10"/>
        <v>AltaMenor</v>
      </c>
      <c r="AO9" t="str">
        <f t="shared" si="11"/>
        <v>AltaModerado</v>
      </c>
      <c r="AP9" t="str">
        <f t="shared" si="12"/>
        <v>AltaModerado</v>
      </c>
      <c r="AQ9" t="str">
        <f t="shared" si="13"/>
        <v>AltaModerado</v>
      </c>
      <c r="AR9" t="str">
        <f t="shared" si="14"/>
        <v>AltaModerado</v>
      </c>
      <c r="AS9" t="str">
        <f t="shared" si="15"/>
        <v>AltaModerado</v>
      </c>
      <c r="AT9" t="str">
        <f t="shared" si="16"/>
        <v>AltaMayor</v>
      </c>
      <c r="AU9" t="str">
        <f t="shared" si="17"/>
        <v>AltaMayor</v>
      </c>
      <c r="AV9" t="str">
        <f t="shared" si="18"/>
        <v>AltaMayor</v>
      </c>
      <c r="AW9" t="str">
        <f t="shared" si="19"/>
        <v>AltaMayor</v>
      </c>
      <c r="AX9" t="str">
        <f t="shared" si="20"/>
        <v>AltaMayor</v>
      </c>
      <c r="AY9" t="str">
        <f t="shared" si="21"/>
        <v>AltaCatastrófico</v>
      </c>
      <c r="AZ9" t="str">
        <f t="shared" si="22"/>
        <v>AltaCatastrófico</v>
      </c>
      <c r="BA9" t="str">
        <f t="shared" si="23"/>
        <v>AltaCatastrófico</v>
      </c>
      <c r="BB9" t="str">
        <f t="shared" si="24"/>
        <v>AltaCatastrófico</v>
      </c>
      <c r="BC9" t="str">
        <f t="shared" si="25"/>
        <v>AltaCatastrófico</v>
      </c>
    </row>
    <row r="10" spans="1:55" ht="15.75" customHeight="1" thickBot="1">
      <c r="A10" s="304"/>
      <c r="B10" s="171" t="s">
        <v>6</v>
      </c>
      <c r="C10" s="180" t="str">
        <f>IF('Mapa de Riesgos Corrupcion '!$AP$11=Matriz!AE10,"R"&amp;'Mapa de Riesgos Corrupcion '!$A$11,"")</f>
        <v/>
      </c>
      <c r="D10" s="181" t="str">
        <f>IF('Mapa de Riesgos Corrupcion '!$AP$17=AF10,"R"&amp;'Mapa de Riesgos Corrupcion '!$A$17,"")</f>
        <v/>
      </c>
      <c r="E10" s="181" t="str">
        <f>IF('Mapa de Riesgos Corrupcion '!$AP$23=AG10,"R"&amp;'Mapa de Riesgos Corrupcion '!$A$23,"")</f>
        <v/>
      </c>
      <c r="F10" s="181" t="str">
        <f>IF('Mapa de Riesgos Corrupcion '!$AP$29=AH10,"R"&amp;'Mapa de Riesgos Corrupcion '!$A$29,"")</f>
        <v/>
      </c>
      <c r="G10" s="182" t="str">
        <f>IF('Mapa de Riesgos Corrupcion '!$AP$35=AI10,"R"&amp;'Mapa de Riesgos Corrupcion '!$A$35,"")</f>
        <v/>
      </c>
      <c r="H10" s="180" t="str">
        <f>IF('Mapa de Riesgos Corrupcion '!$AP$11=Matriz!AJ10,"R"&amp;'Mapa de Riesgos Corrupcion '!$A$11,"")</f>
        <v/>
      </c>
      <c r="I10" s="181" t="str">
        <f>IF('Mapa de Riesgos Corrupcion '!$AP$17=AK10,"R"&amp;'Mapa de Riesgos Corrupcion '!$A$17,"")</f>
        <v/>
      </c>
      <c r="J10" s="181" t="str">
        <f>IF('Mapa de Riesgos Corrupcion '!$AP$23=AL10,"R"&amp;'Mapa de Riesgos Corrupcion '!$A$23,"")</f>
        <v/>
      </c>
      <c r="K10" s="181" t="str">
        <f>IF('Mapa de Riesgos Corrupcion '!$AP$29=AM10,"R"&amp;'Mapa de Riesgos Corrupcion '!$A$29,"")</f>
        <v/>
      </c>
      <c r="L10" s="182" t="str">
        <f>IF('Mapa de Riesgos Corrupcion '!$AP$35=AN10,"R"&amp;'Mapa de Riesgos Corrupcion '!$A$35,"")</f>
        <v/>
      </c>
      <c r="M10" s="156" t="str">
        <f>IF('Mapa de Riesgos Corrupcion '!$AP$11=Matriz!AO10,"R"&amp;'Mapa de Riesgos Corrupcion '!$A$11,"")</f>
        <v/>
      </c>
      <c r="N10" s="157" t="str">
        <f>IF('Mapa de Riesgos Corrupcion '!$AP$17=AP10,"R"&amp;'Mapa de Riesgos Corrupcion '!$A$17,"")</f>
        <v/>
      </c>
      <c r="O10" s="157" t="str">
        <f>IF('Mapa de Riesgos Corrupcion '!$AP$23=AQ10,"R"&amp;'Mapa de Riesgos Corrupcion '!$A$23,"")</f>
        <v/>
      </c>
      <c r="P10" s="157" t="str">
        <f>IF('Mapa de Riesgos Corrupcion '!$AP$29=AR10,"R"&amp;'Mapa de Riesgos Corrupcion '!$A$29,"")</f>
        <v/>
      </c>
      <c r="Q10" s="158" t="str">
        <f>IF('Mapa de Riesgos Corrupcion '!$AP$35=AS10,"R"&amp;'Mapa de Riesgos Corrupcion '!$A$35,"")</f>
        <v/>
      </c>
      <c r="R10" s="156" t="str">
        <f>IF('Mapa de Riesgos Corrupcion '!$AP$11=Matriz!AT10,"R"&amp;'Mapa de Riesgos Corrupcion '!$A$11,"")</f>
        <v/>
      </c>
      <c r="S10" s="157" t="str">
        <f>IF('Mapa de Riesgos Corrupcion '!$AP$17=AU10,"R"&amp;'Mapa de Riesgos Corrupcion '!$A$17,"")</f>
        <v/>
      </c>
      <c r="T10" s="157" t="str">
        <f>IF('Mapa de Riesgos Corrupcion '!$AP$23=AV10,"R"&amp;'Mapa de Riesgos Corrupcion '!$A$23,"")</f>
        <v/>
      </c>
      <c r="U10" s="157" t="str">
        <f>IF('Mapa de Riesgos Corrupcion '!$AP$29=AW10,"R"&amp;'Mapa de Riesgos Corrupcion '!$A$29,"")</f>
        <v/>
      </c>
      <c r="V10" s="158" t="str">
        <f>IF('Mapa de Riesgos Corrupcion '!$AP$35=AX10,"R"&amp;'Mapa de Riesgos Corrupcion '!$A$35,"")</f>
        <v/>
      </c>
      <c r="W10" s="159" t="str">
        <f>IF('Mapa de Riesgos Corrupcion '!$AP$11=Matriz!AY10,"R"&amp;'Mapa de Riesgos Corrupcion '!$A$11,"")</f>
        <v/>
      </c>
      <c r="X10" s="159" t="str">
        <f>IF('Mapa de Riesgos Corrupcion '!$AP$17=AZ10,"R"&amp;'Mapa de Riesgos Corrupcion '!$A$17,"")</f>
        <v/>
      </c>
      <c r="Y10" s="159" t="str">
        <f>IF('Mapa de Riesgos Corrupcion '!$AP$23=BA10,"R"&amp;'Mapa de Riesgos Corrupcion '!$A$23,"")</f>
        <v/>
      </c>
      <c r="Z10" s="159" t="str">
        <f>IF('Mapa de Riesgos Corrupcion '!$AP$29=BB10,"R"&amp;'Mapa de Riesgos Corrupcion '!$A$29,"")</f>
        <v/>
      </c>
      <c r="AA10" s="160" t="str">
        <f>IF('Mapa de Riesgos Corrupcion '!$AP$35=BC10,"R"&amp;'Mapa de Riesgos Corrupcion '!$A$35,"")</f>
        <v/>
      </c>
      <c r="AB10" s="161"/>
      <c r="AC10" s="316"/>
      <c r="AE10" t="str">
        <f t="shared" si="1"/>
        <v>AltaLeve</v>
      </c>
      <c r="AF10" t="str">
        <f t="shared" si="2"/>
        <v>AltaLeve</v>
      </c>
      <c r="AG10" t="str">
        <f t="shared" si="3"/>
        <v>AltaLeve</v>
      </c>
      <c r="AH10" t="str">
        <f t="shared" si="4"/>
        <v>AltaLeve</v>
      </c>
      <c r="AI10" t="str">
        <f t="shared" si="5"/>
        <v>AltaLeve</v>
      </c>
      <c r="AJ10" t="str">
        <f t="shared" si="6"/>
        <v>AltaMenor</v>
      </c>
      <c r="AK10" t="str">
        <f t="shared" si="7"/>
        <v>AltaMenor</v>
      </c>
      <c r="AL10" t="str">
        <f t="shared" si="8"/>
        <v>AltaMenor</v>
      </c>
      <c r="AM10" t="str">
        <f t="shared" si="9"/>
        <v>AltaMenor</v>
      </c>
      <c r="AN10" t="str">
        <f t="shared" si="10"/>
        <v>AltaMenor</v>
      </c>
      <c r="AO10" t="str">
        <f t="shared" si="11"/>
        <v>AltaModerado</v>
      </c>
      <c r="AP10" t="str">
        <f t="shared" si="12"/>
        <v>AltaModerado</v>
      </c>
      <c r="AQ10" t="str">
        <f t="shared" si="13"/>
        <v>AltaModerado</v>
      </c>
      <c r="AR10" t="str">
        <f t="shared" si="14"/>
        <v>AltaModerado</v>
      </c>
      <c r="AS10" t="str">
        <f t="shared" si="15"/>
        <v>AltaModerado</v>
      </c>
      <c r="AT10" t="str">
        <f t="shared" si="16"/>
        <v>AltaMayor</v>
      </c>
      <c r="AU10" t="str">
        <f t="shared" si="17"/>
        <v>AltaMayor</v>
      </c>
      <c r="AV10" t="str">
        <f t="shared" si="18"/>
        <v>AltaMayor</v>
      </c>
      <c r="AW10" t="str">
        <f t="shared" si="19"/>
        <v>AltaMayor</v>
      </c>
      <c r="AX10" t="str">
        <f t="shared" si="20"/>
        <v>AltaMayor</v>
      </c>
      <c r="AY10" t="str">
        <f t="shared" si="21"/>
        <v>AltaCatastrófico</v>
      </c>
      <c r="AZ10" t="str">
        <f t="shared" si="22"/>
        <v>AltaCatastrófico</v>
      </c>
      <c r="BA10" t="str">
        <f t="shared" si="23"/>
        <v>AltaCatastrófico</v>
      </c>
      <c r="BB10" t="str">
        <f t="shared" si="24"/>
        <v>AltaCatastrófico</v>
      </c>
      <c r="BC10" t="str">
        <f t="shared" si="25"/>
        <v>AltaCatastrófico</v>
      </c>
    </row>
    <row r="11" spans="1:55" ht="15.75" customHeight="1" thickBot="1">
      <c r="A11" s="304"/>
      <c r="B11" s="171" t="s">
        <v>6</v>
      </c>
      <c r="C11" s="180" t="str">
        <f>IF('Mapa de Riesgos Corrupcion '!$AP$12=Matriz!AE11,"R"&amp;'Mapa de Riesgos Corrupcion '!$A$12,"")</f>
        <v/>
      </c>
      <c r="D11" s="181" t="str">
        <f>IF('Mapa de Riesgos Corrupcion '!$AP$18=AF11,"R"&amp;'Mapa de Riesgos Corrupcion '!$A$18,"")</f>
        <v/>
      </c>
      <c r="E11" s="181" t="str">
        <f>IF('Mapa de Riesgos Corrupcion '!$AP$24=AG11,"R"&amp;'Mapa de Riesgos Corrupcion '!$A$24,"")</f>
        <v/>
      </c>
      <c r="F11" s="181" t="str">
        <f>IF('Mapa de Riesgos Corrupcion '!$AP$30=AH11,"R"&amp;'Mapa de Riesgos Corrupcion '!$A$30,"")</f>
        <v/>
      </c>
      <c r="G11" s="182" t="str">
        <f>IF('Mapa de Riesgos Corrupcion '!$AP$36=AI11,"R"&amp;'Mapa de Riesgos Corrupcion '!$A$36,"")</f>
        <v/>
      </c>
      <c r="H11" s="180" t="str">
        <f>IF('Mapa de Riesgos Corrupcion '!$AP$12=Matriz!AJ11,"R"&amp;'Mapa de Riesgos Corrupcion '!$A$12,"")</f>
        <v/>
      </c>
      <c r="I11" s="181" t="str">
        <f>IF('Mapa de Riesgos Corrupcion '!$AP$18=AK11,"R"&amp;'Mapa de Riesgos Corrupcion '!$A$18,"")</f>
        <v/>
      </c>
      <c r="J11" s="181" t="str">
        <f>IF('Mapa de Riesgos Corrupcion '!$AP$24=AL11,"R"&amp;'Mapa de Riesgos Corrupcion '!$A$24,"")</f>
        <v/>
      </c>
      <c r="K11" s="181" t="str">
        <f>IF('Mapa de Riesgos Corrupcion '!$AP$30=AM11,"R"&amp;'Mapa de Riesgos Corrupcion '!$A$30,"")</f>
        <v/>
      </c>
      <c r="L11" s="182" t="str">
        <f>IF('Mapa de Riesgos Corrupcion '!$AP$36=AN11,"R"&amp;'Mapa de Riesgos Corrupcion '!$A$36,"")</f>
        <v/>
      </c>
      <c r="M11" s="156" t="str">
        <f>IF('Mapa de Riesgos Corrupcion '!$AP$12=Matriz!AO11,"R"&amp;'Mapa de Riesgos Corrupcion '!$A$12,"")</f>
        <v/>
      </c>
      <c r="N11" s="157" t="str">
        <f>IF('Mapa de Riesgos Corrupcion '!$AP$18=AP11,"R"&amp;'Mapa de Riesgos Corrupcion '!$A$18,"")</f>
        <v/>
      </c>
      <c r="O11" s="157" t="str">
        <f>IF('Mapa de Riesgos Corrupcion '!$AP$24=AQ11,"R"&amp;'Mapa de Riesgos Corrupcion '!$A$24,"")</f>
        <v/>
      </c>
      <c r="P11" s="157" t="str">
        <f>IF('Mapa de Riesgos Corrupcion '!$AP$30=AR11,"R"&amp;'Mapa de Riesgos Corrupcion '!$A$30,"")</f>
        <v/>
      </c>
      <c r="Q11" s="158" t="str">
        <f>IF('Mapa de Riesgos Corrupcion '!$AP$36=AS11,"R"&amp;'Mapa de Riesgos Corrupcion '!$A$36,"")</f>
        <v/>
      </c>
      <c r="R11" s="156" t="str">
        <f>IF('Mapa de Riesgos Corrupcion '!$AP$12=Matriz!AT11,"R"&amp;'Mapa de Riesgos Corrupcion '!$A$12,"")</f>
        <v/>
      </c>
      <c r="S11" s="157" t="str">
        <f>IF('Mapa de Riesgos Corrupcion '!$AP$18=AU11,"R"&amp;'Mapa de Riesgos Corrupcion '!$A$18,"")</f>
        <v/>
      </c>
      <c r="T11" s="157" t="str">
        <f>IF('Mapa de Riesgos Corrupcion '!$AP$24=AV11,"R"&amp;'Mapa de Riesgos Corrupcion '!$A$24,"")</f>
        <v/>
      </c>
      <c r="U11" s="157" t="str">
        <f>IF('Mapa de Riesgos Corrupcion '!$AP$30=AW11,"R"&amp;'Mapa de Riesgos Corrupcion '!$A$30,"")</f>
        <v/>
      </c>
      <c r="V11" s="158" t="str">
        <f>IF('Mapa de Riesgos Corrupcion '!$AP$36=AX11,"R"&amp;'Mapa de Riesgos Corrupcion '!$A$36,"")</f>
        <v/>
      </c>
      <c r="W11" s="159" t="str">
        <f>IF('Mapa de Riesgos Corrupcion '!$AP$12=Matriz!AY11,"R"&amp;'Mapa de Riesgos Corrupcion '!$A$12,"")</f>
        <v/>
      </c>
      <c r="X11" s="159" t="str">
        <f>IF('Mapa de Riesgos Corrupcion '!$AP$18=AZ11,"R"&amp;'Mapa de Riesgos Corrupcion '!$A$18,"")</f>
        <v/>
      </c>
      <c r="Y11" s="159" t="str">
        <f>IF('Mapa de Riesgos Corrupcion '!$AP$24=BA11,"R"&amp;'Mapa de Riesgos Corrupcion '!$A$24,"")</f>
        <v/>
      </c>
      <c r="Z11" s="159" t="str">
        <f>IF('Mapa de Riesgos Corrupcion '!$AP$30=BB11,"R"&amp;'Mapa de Riesgos Corrupcion '!$A$30,"")</f>
        <v/>
      </c>
      <c r="AA11" s="160" t="str">
        <f>IF('Mapa de Riesgos Corrupcion '!$AP$36=BC11,"R"&amp;'Mapa de Riesgos Corrupcion '!$A$36,"")</f>
        <v/>
      </c>
      <c r="AB11" s="161"/>
      <c r="AC11" s="316"/>
      <c r="AE11" t="str">
        <f t="shared" si="1"/>
        <v>AltaLeve</v>
      </c>
      <c r="AF11" t="str">
        <f t="shared" si="2"/>
        <v>AltaLeve</v>
      </c>
      <c r="AG11" t="str">
        <f t="shared" si="3"/>
        <v>AltaLeve</v>
      </c>
      <c r="AH11" t="str">
        <f t="shared" si="4"/>
        <v>AltaLeve</v>
      </c>
      <c r="AI11" t="str">
        <f t="shared" si="5"/>
        <v>AltaLeve</v>
      </c>
      <c r="AJ11" t="str">
        <f t="shared" si="6"/>
        <v>AltaMenor</v>
      </c>
      <c r="AK11" t="str">
        <f t="shared" si="7"/>
        <v>AltaMenor</v>
      </c>
      <c r="AL11" t="str">
        <f t="shared" si="8"/>
        <v>AltaMenor</v>
      </c>
      <c r="AM11" t="str">
        <f t="shared" si="9"/>
        <v>AltaMenor</v>
      </c>
      <c r="AN11" t="str">
        <f t="shared" si="10"/>
        <v>AltaMenor</v>
      </c>
      <c r="AO11" t="str">
        <f t="shared" si="11"/>
        <v>AltaModerado</v>
      </c>
      <c r="AP11" t="str">
        <f t="shared" si="12"/>
        <v>AltaModerado</v>
      </c>
      <c r="AQ11" t="str">
        <f t="shared" si="13"/>
        <v>AltaModerado</v>
      </c>
      <c r="AR11" t="str">
        <f t="shared" si="14"/>
        <v>AltaModerado</v>
      </c>
      <c r="AS11" t="str">
        <f t="shared" si="15"/>
        <v>AltaModerado</v>
      </c>
      <c r="AT11" t="str">
        <f t="shared" si="16"/>
        <v>AltaMayor</v>
      </c>
      <c r="AU11" t="str">
        <f t="shared" si="17"/>
        <v>AltaMayor</v>
      </c>
      <c r="AV11" t="str">
        <f t="shared" si="18"/>
        <v>AltaMayor</v>
      </c>
      <c r="AW11" t="str">
        <f t="shared" si="19"/>
        <v>AltaMayor</v>
      </c>
      <c r="AX11" t="str">
        <f t="shared" si="20"/>
        <v>AltaMayor</v>
      </c>
      <c r="AY11" t="str">
        <f t="shared" si="21"/>
        <v>AltaCatastrófico</v>
      </c>
      <c r="AZ11" t="str">
        <f t="shared" si="22"/>
        <v>AltaCatastrófico</v>
      </c>
      <c r="BA11" t="str">
        <f t="shared" si="23"/>
        <v>AltaCatastrófico</v>
      </c>
      <c r="BB11" t="str">
        <f t="shared" si="24"/>
        <v>AltaCatastrófico</v>
      </c>
      <c r="BC11" t="str">
        <f t="shared" si="25"/>
        <v>AltaCatastrófico</v>
      </c>
    </row>
    <row r="12" spans="1:55" ht="15.75" customHeight="1" thickBot="1">
      <c r="A12" s="304"/>
      <c r="B12" s="171" t="s">
        <v>6</v>
      </c>
      <c r="C12" s="180" t="str">
        <f>IF('Mapa de Riesgos Corrupcion '!$AP$13=Matriz!AE12,"R"&amp;'Mapa de Riesgos Corrupcion '!$A$13,"")</f>
        <v/>
      </c>
      <c r="D12" s="181" t="str">
        <f>IF('Mapa de Riesgos Corrupcion '!$AP$19=AF12,"R"&amp;'Mapa de Riesgos Corrupcion '!$A$19,"")</f>
        <v/>
      </c>
      <c r="E12" s="181" t="str">
        <f>IF('Mapa de Riesgos Corrupcion '!$AP$25=AG12,"R"&amp;'Mapa de Riesgos Corrupcion '!$A$25,"")</f>
        <v/>
      </c>
      <c r="F12" s="181" t="str">
        <f>IF('Mapa de Riesgos Corrupcion '!$AP$31=AH12,"R"&amp;'Mapa de Riesgos Corrupcion '!$A$31,"")</f>
        <v/>
      </c>
      <c r="G12" s="182" t="str">
        <f>IF('Mapa de Riesgos Corrupcion '!$AP$37=AI12,"R"&amp;'Mapa de Riesgos Corrupcion '!$A$37,"")</f>
        <v/>
      </c>
      <c r="H12" s="180" t="str">
        <f>IF('Mapa de Riesgos Corrupcion '!$AP$13=Matriz!AJ12,"R"&amp;'Mapa de Riesgos Corrupcion '!$A$13,"")</f>
        <v/>
      </c>
      <c r="I12" s="181" t="str">
        <f>IF('Mapa de Riesgos Corrupcion '!$AP$19=AK12,"R"&amp;'Mapa de Riesgos Corrupcion '!$A$19,"")</f>
        <v/>
      </c>
      <c r="J12" s="181" t="str">
        <f>IF('Mapa de Riesgos Corrupcion '!$AP$25=AL12,"R"&amp;'Mapa de Riesgos Corrupcion '!$A$25,"")</f>
        <v/>
      </c>
      <c r="K12" s="181" t="str">
        <f>IF('Mapa de Riesgos Corrupcion '!$AP$31=AM12,"R"&amp;'Mapa de Riesgos Corrupcion '!$A$31,"")</f>
        <v/>
      </c>
      <c r="L12" s="182" t="str">
        <f>IF('Mapa de Riesgos Corrupcion '!$AP$37=AN12,"R"&amp;'Mapa de Riesgos Corrupcion '!$A$37,"")</f>
        <v/>
      </c>
      <c r="M12" s="156" t="str">
        <f>IF('Mapa de Riesgos Corrupcion '!$AP$13=Matriz!AO12,"R"&amp;'Mapa de Riesgos Corrupcion '!$A$13,"")</f>
        <v/>
      </c>
      <c r="N12" s="157" t="str">
        <f>IF('Mapa de Riesgos Corrupcion '!$AP$19=AP12,"R"&amp;'Mapa de Riesgos Corrupcion '!$A$19,"")</f>
        <v/>
      </c>
      <c r="O12" s="157" t="str">
        <f>IF('Mapa de Riesgos Corrupcion '!$AP$25=AQ12,"R"&amp;'Mapa de Riesgos Corrupcion '!$A$25,"")</f>
        <v/>
      </c>
      <c r="P12" s="157" t="str">
        <f>IF('Mapa de Riesgos Corrupcion '!$AP$31=AR12,"R"&amp;'Mapa de Riesgos Corrupcion '!$A$31,"")</f>
        <v/>
      </c>
      <c r="Q12" s="158" t="str">
        <f>IF('Mapa de Riesgos Corrupcion '!$AP$37=AS12,"R"&amp;'Mapa de Riesgos Corrupcion '!$A$37,"")</f>
        <v/>
      </c>
      <c r="R12" s="156" t="str">
        <f>IF('Mapa de Riesgos Corrupcion '!$AP$13=Matriz!AT12,"R"&amp;'Mapa de Riesgos Corrupcion '!$A$13,"")</f>
        <v/>
      </c>
      <c r="S12" s="157" t="str">
        <f>IF('Mapa de Riesgos Corrupcion '!$AP$19=AU12,"R"&amp;'Mapa de Riesgos Corrupcion '!$A$19,"")</f>
        <v/>
      </c>
      <c r="T12" s="157" t="str">
        <f>IF('Mapa de Riesgos Corrupcion '!$AP$25=AV12,"R"&amp;'Mapa de Riesgos Corrupcion '!$A$25,"")</f>
        <v/>
      </c>
      <c r="U12" s="157" t="str">
        <f>IF('Mapa de Riesgos Corrupcion '!$AP$31=AW12,"R"&amp;'Mapa de Riesgos Corrupcion '!$A$31,"")</f>
        <v/>
      </c>
      <c r="V12" s="158" t="str">
        <f>IF('Mapa de Riesgos Corrupcion '!$AP$37=AX12,"R"&amp;'Mapa de Riesgos Corrupcion '!$A$37,"")</f>
        <v/>
      </c>
      <c r="W12" s="159" t="str">
        <f>IF('Mapa de Riesgos Corrupcion '!$AP$13=Matriz!AY12,"R"&amp;'Mapa de Riesgos Corrupcion '!$A$13,"")</f>
        <v/>
      </c>
      <c r="X12" s="159" t="str">
        <f>IF('Mapa de Riesgos Corrupcion '!$AP$19=AZ12,"R"&amp;'Mapa de Riesgos Corrupcion '!$A$19,"")</f>
        <v/>
      </c>
      <c r="Y12" s="159" t="str">
        <f>IF('Mapa de Riesgos Corrupcion '!$AP$25=BA12,"R"&amp;'Mapa de Riesgos Corrupcion '!$A$25,"")</f>
        <v/>
      </c>
      <c r="Z12" s="159" t="str">
        <f>IF('Mapa de Riesgos Corrupcion '!$AP$31=BB12,"R"&amp;'Mapa de Riesgos Corrupcion '!$A$31,"")</f>
        <v/>
      </c>
      <c r="AA12" s="160" t="str">
        <f>IF('Mapa de Riesgos Corrupcion '!$AP$37=BC12,"R"&amp;'Mapa de Riesgos Corrupcion '!$A$37,"")</f>
        <v/>
      </c>
      <c r="AB12" s="161"/>
      <c r="AC12" s="316"/>
      <c r="AE12" t="str">
        <f t="shared" si="1"/>
        <v>AltaLeve</v>
      </c>
      <c r="AF12" t="str">
        <f t="shared" si="2"/>
        <v>AltaLeve</v>
      </c>
      <c r="AG12" t="str">
        <f t="shared" si="3"/>
        <v>AltaLeve</v>
      </c>
      <c r="AH12" t="str">
        <f t="shared" si="4"/>
        <v>AltaLeve</v>
      </c>
      <c r="AI12" t="str">
        <f t="shared" si="5"/>
        <v>AltaLeve</v>
      </c>
      <c r="AJ12" t="str">
        <f t="shared" si="6"/>
        <v>AltaMenor</v>
      </c>
      <c r="AK12" t="str">
        <f t="shared" si="7"/>
        <v>AltaMenor</v>
      </c>
      <c r="AL12" t="str">
        <f t="shared" si="8"/>
        <v>AltaMenor</v>
      </c>
      <c r="AM12" t="str">
        <f t="shared" si="9"/>
        <v>AltaMenor</v>
      </c>
      <c r="AN12" t="str">
        <f t="shared" si="10"/>
        <v>AltaMenor</v>
      </c>
      <c r="AO12" t="str">
        <f t="shared" si="11"/>
        <v>AltaModerado</v>
      </c>
      <c r="AP12" t="str">
        <f t="shared" si="12"/>
        <v>AltaModerado</v>
      </c>
      <c r="AQ12" t="str">
        <f t="shared" si="13"/>
        <v>AltaModerado</v>
      </c>
      <c r="AR12" t="str">
        <f t="shared" si="14"/>
        <v>AltaModerado</v>
      </c>
      <c r="AS12" t="str">
        <f t="shared" si="15"/>
        <v>AltaModerado</v>
      </c>
      <c r="AT12" t="str">
        <f t="shared" si="16"/>
        <v>AltaMayor</v>
      </c>
      <c r="AU12" t="str">
        <f t="shared" si="17"/>
        <v>AltaMayor</v>
      </c>
      <c r="AV12" t="str">
        <f t="shared" si="18"/>
        <v>AltaMayor</v>
      </c>
      <c r="AW12" t="str">
        <f t="shared" si="19"/>
        <v>AltaMayor</v>
      </c>
      <c r="AX12" t="str">
        <f t="shared" si="20"/>
        <v>AltaMayor</v>
      </c>
      <c r="AY12" t="str">
        <f t="shared" si="21"/>
        <v>AltaCatastrófico</v>
      </c>
      <c r="AZ12" t="str">
        <f t="shared" si="22"/>
        <v>AltaCatastrófico</v>
      </c>
      <c r="BA12" t="str">
        <f t="shared" si="23"/>
        <v>AltaCatastrófico</v>
      </c>
      <c r="BB12" t="str">
        <f t="shared" si="24"/>
        <v>AltaCatastrófico</v>
      </c>
      <c r="BC12" t="str">
        <f t="shared" si="25"/>
        <v>AltaCatastrófico</v>
      </c>
    </row>
    <row r="13" spans="1:55" ht="15.75" customHeight="1" thickBot="1">
      <c r="A13" s="304"/>
      <c r="B13" s="171" t="s">
        <v>6</v>
      </c>
      <c r="C13" s="180" t="str">
        <f>IF('Mapa de Riesgos Corrupcion '!$AP$14=Matriz!AE13,"R"&amp;'Mapa de Riesgos Corrupcion '!$A$14,"")</f>
        <v/>
      </c>
      <c r="D13" s="181" t="str">
        <f>IF('Mapa de Riesgos Corrupcion '!$AP$20=AF13,"R"&amp;'Mapa de Riesgos Corrupcion '!$A$20,"")</f>
        <v/>
      </c>
      <c r="E13" s="181" t="str">
        <f>IF('Mapa de Riesgos Corrupcion '!$AP$26=AG13,"R"&amp;'Mapa de Riesgos Corrupcion '!$A$26,"")</f>
        <v/>
      </c>
      <c r="F13" s="181" t="str">
        <f ca="1">IF('Mapa de Riesgos Corrupcion '!$AP$32=AH13,"R"&amp;'Mapa de Riesgos Corrupcion '!$A$32,"")</f>
        <v/>
      </c>
      <c r="G13" s="182" t="str">
        <f>IF('Mapa de Riesgos Corrupcion '!$AP$38=AI13,"R"&amp;'Mapa de Riesgos Corrupcion '!$A$38,"")</f>
        <v/>
      </c>
      <c r="H13" s="180" t="str">
        <f>IF('Mapa de Riesgos Corrupcion '!$AP$14=Matriz!AJ13,"R"&amp;'Mapa de Riesgos Corrupcion '!$A$14,"")</f>
        <v/>
      </c>
      <c r="I13" s="181" t="str">
        <f>IF('Mapa de Riesgos Corrupcion '!$AP$20=AK13,"R"&amp;'Mapa de Riesgos Corrupcion '!$A$20,"")</f>
        <v/>
      </c>
      <c r="J13" s="181" t="str">
        <f>IF('Mapa de Riesgos Corrupcion '!$AP$26=AL13,"R"&amp;'Mapa de Riesgos Corrupcion '!$A$26,"")</f>
        <v/>
      </c>
      <c r="K13" s="181" t="str">
        <f ca="1">IF('Mapa de Riesgos Corrupcion '!$AP$32=AM13,"R"&amp;'Mapa de Riesgos Corrupcion '!$A$32,"")</f>
        <v/>
      </c>
      <c r="L13" s="182" t="str">
        <f>IF('Mapa de Riesgos Corrupcion '!$AP$38=AN13,"R"&amp;'Mapa de Riesgos Corrupcion '!$A$38,"")</f>
        <v/>
      </c>
      <c r="M13" s="156" t="str">
        <f>IF('Mapa de Riesgos Corrupcion '!$AP$14=Matriz!AO13,"R"&amp;'Mapa de Riesgos Corrupcion '!$A$14,"")</f>
        <v/>
      </c>
      <c r="N13" s="157" t="str">
        <f>IF('Mapa de Riesgos Corrupcion '!$AP$20=AP13,"R"&amp;'Mapa de Riesgos Corrupcion '!$A$20,"")</f>
        <v/>
      </c>
      <c r="O13" s="157" t="str">
        <f>IF('Mapa de Riesgos Corrupcion '!$AP$26=AQ13,"R"&amp;'Mapa de Riesgos Corrupcion '!$A$26,"")</f>
        <v/>
      </c>
      <c r="P13" s="157" t="str">
        <f ca="1">IF('Mapa de Riesgos Corrupcion '!$AP$32=AR13,"R"&amp;'Mapa de Riesgos Corrupcion '!$A$32,"")</f>
        <v/>
      </c>
      <c r="Q13" s="158" t="str">
        <f>IF('Mapa de Riesgos Corrupcion '!$AP$38=AS13,"R"&amp;'Mapa de Riesgos Corrupcion '!$A$38,"")</f>
        <v/>
      </c>
      <c r="R13" s="156" t="str">
        <f>IF('Mapa de Riesgos Corrupcion '!$AP$14=Matriz!AT13,"R"&amp;'Mapa de Riesgos Corrupcion '!$A$14,"")</f>
        <v/>
      </c>
      <c r="S13" s="157" t="str">
        <f>IF('Mapa de Riesgos Corrupcion '!$AP$20=AU13,"R"&amp;'Mapa de Riesgos Corrupcion '!$A$20,"")</f>
        <v/>
      </c>
      <c r="T13" s="157" t="str">
        <f>IF('Mapa de Riesgos Corrupcion '!$AP$26=AV13,"R"&amp;'Mapa de Riesgos Corrupcion '!$A$26,"")</f>
        <v/>
      </c>
      <c r="U13" s="157" t="str">
        <f ca="1">IF('Mapa de Riesgos Corrupcion '!$AP$32=AW13,"R"&amp;'Mapa de Riesgos Corrupcion '!$A$32,"")</f>
        <v/>
      </c>
      <c r="V13" s="158" t="str">
        <f>IF('Mapa de Riesgos Corrupcion '!$AP$38=AX13,"R"&amp;'Mapa de Riesgos Corrupcion '!$A$38,"")</f>
        <v/>
      </c>
      <c r="W13" s="159" t="str">
        <f>IF('Mapa de Riesgos Corrupcion '!$AP$14=Matriz!AY13,"R"&amp;'Mapa de Riesgos Corrupcion '!$A$14,"")</f>
        <v/>
      </c>
      <c r="X13" s="159" t="str">
        <f>IF('Mapa de Riesgos Corrupcion '!$AP$20=AZ13,"R"&amp;'Mapa de Riesgos Corrupcion '!$A$20,"")</f>
        <v/>
      </c>
      <c r="Y13" s="159" t="str">
        <f>IF('Mapa de Riesgos Corrupcion '!$AP$26=BA13,"R"&amp;'Mapa de Riesgos Corrupcion '!$A$26,"")</f>
        <v/>
      </c>
      <c r="Z13" s="159" t="str">
        <f ca="1">IF('Mapa de Riesgos Corrupcion '!$AP$32=BB13,"R"&amp;'Mapa de Riesgos Corrupcion '!$A$32,"")</f>
        <v/>
      </c>
      <c r="AA13" s="160" t="str">
        <f>IF('Mapa de Riesgos Corrupcion '!$AP$38=BC13,"R"&amp;'Mapa de Riesgos Corrupcion '!$A$38,"")</f>
        <v/>
      </c>
      <c r="AB13" s="161"/>
      <c r="AC13" s="316"/>
      <c r="AE13" t="str">
        <f t="shared" si="1"/>
        <v>AltaLeve</v>
      </c>
      <c r="AF13" t="str">
        <f t="shared" si="2"/>
        <v>AltaLeve</v>
      </c>
      <c r="AG13" t="str">
        <f t="shared" si="3"/>
        <v>AltaLeve</v>
      </c>
      <c r="AH13" t="str">
        <f t="shared" si="4"/>
        <v>AltaLeve</v>
      </c>
      <c r="AI13" t="str">
        <f t="shared" si="5"/>
        <v>AltaLeve</v>
      </c>
      <c r="AJ13" t="str">
        <f t="shared" si="6"/>
        <v>AltaMenor</v>
      </c>
      <c r="AK13" t="str">
        <f t="shared" si="7"/>
        <v>AltaMenor</v>
      </c>
      <c r="AL13" t="str">
        <f t="shared" si="8"/>
        <v>AltaMenor</v>
      </c>
      <c r="AM13" t="str">
        <f t="shared" si="9"/>
        <v>AltaMenor</v>
      </c>
      <c r="AN13" t="str">
        <f t="shared" si="10"/>
        <v>AltaMenor</v>
      </c>
      <c r="AO13" t="str">
        <f t="shared" si="11"/>
        <v>AltaModerado</v>
      </c>
      <c r="AP13" t="str">
        <f t="shared" si="12"/>
        <v>AltaModerado</v>
      </c>
      <c r="AQ13" t="str">
        <f t="shared" si="13"/>
        <v>AltaModerado</v>
      </c>
      <c r="AR13" t="str">
        <f t="shared" si="14"/>
        <v>AltaModerado</v>
      </c>
      <c r="AS13" t="str">
        <f t="shared" si="15"/>
        <v>AltaModerado</v>
      </c>
      <c r="AT13" t="str">
        <f t="shared" si="16"/>
        <v>AltaMayor</v>
      </c>
      <c r="AU13" t="str">
        <f t="shared" si="17"/>
        <v>AltaMayor</v>
      </c>
      <c r="AV13" t="str">
        <f t="shared" si="18"/>
        <v>AltaMayor</v>
      </c>
      <c r="AW13" t="str">
        <f t="shared" si="19"/>
        <v>AltaMayor</v>
      </c>
      <c r="AX13" t="str">
        <f t="shared" si="20"/>
        <v>AltaMayor</v>
      </c>
      <c r="AY13" t="str">
        <f t="shared" si="21"/>
        <v>AltaCatastrófico</v>
      </c>
      <c r="AZ13" t="str">
        <f t="shared" si="22"/>
        <v>AltaCatastrófico</v>
      </c>
      <c r="BA13" t="str">
        <f t="shared" si="23"/>
        <v>AltaCatastrófico</v>
      </c>
      <c r="BB13" t="str">
        <f t="shared" si="24"/>
        <v>AltaCatastrófico</v>
      </c>
      <c r="BC13" t="str">
        <f t="shared" si="25"/>
        <v>AltaCatastrófico</v>
      </c>
    </row>
    <row r="14" spans="1:55" ht="15.75" customHeight="1" thickBot="1">
      <c r="A14" s="304"/>
      <c r="B14" s="171" t="s">
        <v>6</v>
      </c>
      <c r="C14" s="183" t="str">
        <f>IF('Mapa de Riesgos Corrupcion '!$AP$15=Matriz!AE14,"R"&amp;'Mapa de Riesgos Corrupcion '!$A$15,"")</f>
        <v/>
      </c>
      <c r="D14" s="184" t="str">
        <f>IF('Mapa de Riesgos Corrupcion '!$AP$21=AF14,"R"&amp;'Mapa de Riesgos Corrupcion '!$A$21,"")</f>
        <v/>
      </c>
      <c r="E14" s="184" t="str">
        <f>IF('Mapa de Riesgos Corrupcion '!$AP$27=AG14,"R"&amp;'Mapa de Riesgos Corrupcion '!$A$27,"")</f>
        <v/>
      </c>
      <c r="F14" s="184" t="str">
        <f>IF('Mapa de Riesgos Corrupcion '!$AP$33=AH14,"R"&amp;'Mapa de Riesgos Corrupcion '!$A$33,"")</f>
        <v/>
      </c>
      <c r="G14" s="185" t="str">
        <f>IF('Mapa de Riesgos Corrupcion '!$AP$39=AI14,"R"&amp;'Mapa de Riesgos Corrupcion '!$A$39,"")</f>
        <v/>
      </c>
      <c r="H14" s="186" t="str">
        <f>IF('Mapa de Riesgos Corrupcion '!$AP$15=Matriz!AJ14,"R"&amp;'Mapa de Riesgos Corrupcion '!$A$15,"")</f>
        <v/>
      </c>
      <c r="I14" s="187" t="str">
        <f>IF('Mapa de Riesgos Corrupcion '!$AP$21=AK14,"R"&amp;'Mapa de Riesgos Corrupcion '!$A$21,"")</f>
        <v/>
      </c>
      <c r="J14" s="187" t="str">
        <f>IF('Mapa de Riesgos Corrupcion '!$AP$27=AL14,"R"&amp;'Mapa de Riesgos Corrupcion '!$A$27,"")</f>
        <v/>
      </c>
      <c r="K14" s="187" t="str">
        <f>IF('Mapa de Riesgos Corrupcion '!$AP$33=AM14,"R"&amp;'Mapa de Riesgos Corrupcion '!$A$33,"")</f>
        <v/>
      </c>
      <c r="L14" s="188" t="str">
        <f>IF('Mapa de Riesgos Corrupcion '!$AP$39=AN14,"R"&amp;'Mapa de Riesgos Corrupcion '!$A$39,"")</f>
        <v/>
      </c>
      <c r="M14" s="166" t="str">
        <f>IF('Mapa de Riesgos Corrupcion '!$AP$15=Matriz!AO14,"R"&amp;'Mapa de Riesgos Corrupcion '!$A$15,"")</f>
        <v/>
      </c>
      <c r="N14" s="167" t="str">
        <f>IF('Mapa de Riesgos Corrupcion '!$AP$21=AP14,"R"&amp;'Mapa de Riesgos Corrupcion '!$A$21,"")</f>
        <v/>
      </c>
      <c r="O14" s="167" t="str">
        <f>IF('Mapa de Riesgos Corrupcion '!$AP$27=AQ14,"R"&amp;'Mapa de Riesgos Corrupcion '!$A$27,"")</f>
        <v/>
      </c>
      <c r="P14" s="167" t="str">
        <f>IF('Mapa de Riesgos Corrupcion '!$AP$33=AR14,"R"&amp;'Mapa de Riesgos Corrupcion '!$A$33,"")</f>
        <v/>
      </c>
      <c r="Q14" s="168" t="str">
        <f>IF('Mapa de Riesgos Corrupcion '!$AP$39=AS14,"R"&amp;'Mapa de Riesgos Corrupcion '!$A$39,"")</f>
        <v/>
      </c>
      <c r="R14" s="163" t="str">
        <f>IF('Mapa de Riesgos Corrupcion '!$AP$15=Matriz!AT14,"R"&amp;'Mapa de Riesgos Corrupcion '!$A$15,"")</f>
        <v/>
      </c>
      <c r="S14" s="164" t="str">
        <f>IF('Mapa de Riesgos Corrupcion '!$AP$21=AU14,"R"&amp;'Mapa de Riesgos Corrupcion '!$A$21,"")</f>
        <v/>
      </c>
      <c r="T14" s="164" t="str">
        <f>IF('Mapa de Riesgos Corrupcion '!$AP$27=AV14,"R"&amp;'Mapa de Riesgos Corrupcion '!$A$27,"")</f>
        <v/>
      </c>
      <c r="U14" s="164" t="str">
        <f>IF('Mapa de Riesgos Corrupcion '!$AP$33=AW14,"R"&amp;'Mapa de Riesgos Corrupcion '!$A$33,"")</f>
        <v/>
      </c>
      <c r="V14" s="165" t="str">
        <f>IF('Mapa de Riesgos Corrupcion '!$AP$39=AX14,"R"&amp;'Mapa de Riesgos Corrupcion '!$A$39,"")</f>
        <v/>
      </c>
      <c r="W14" s="169" t="str">
        <f>IF('Mapa de Riesgos Corrupcion '!$AP$15=Matriz!AY14,"R"&amp;'Mapa de Riesgos Corrupcion '!$A$15,"")</f>
        <v/>
      </c>
      <c r="X14" s="169" t="str">
        <f>IF('Mapa de Riesgos Corrupcion '!$AP$21=AZ14,"R"&amp;'Mapa de Riesgos Corrupcion '!$A$21,"")</f>
        <v/>
      </c>
      <c r="Y14" s="169" t="str">
        <f>IF('Mapa de Riesgos Corrupcion '!$AP$27=BA14,"R"&amp;'Mapa de Riesgos Corrupcion '!$A$27,"")</f>
        <v/>
      </c>
      <c r="Z14" s="169" t="str">
        <f>IF('Mapa de Riesgos Corrupcion '!$AP$33=BB14,"R"&amp;'Mapa de Riesgos Corrupcion '!$A$33,"")</f>
        <v/>
      </c>
      <c r="AA14" s="170" t="str">
        <f>IF('Mapa de Riesgos Corrupcion '!$AP$39=BC14,"R"&amp;'Mapa de Riesgos Corrupcion '!$A$39,"")</f>
        <v/>
      </c>
      <c r="AB14" s="161"/>
      <c r="AC14" s="317"/>
      <c r="AE14" t="str">
        <f t="shared" si="1"/>
        <v>AltaLeve</v>
      </c>
      <c r="AF14" t="str">
        <f t="shared" si="2"/>
        <v>AltaLeve</v>
      </c>
      <c r="AG14" t="str">
        <f t="shared" si="3"/>
        <v>AltaLeve</v>
      </c>
      <c r="AH14" t="str">
        <f t="shared" si="4"/>
        <v>AltaLeve</v>
      </c>
      <c r="AI14" t="str">
        <f t="shared" si="5"/>
        <v>AltaLeve</v>
      </c>
      <c r="AJ14" t="str">
        <f t="shared" si="6"/>
        <v>AltaMenor</v>
      </c>
      <c r="AK14" t="str">
        <f t="shared" si="7"/>
        <v>AltaMenor</v>
      </c>
      <c r="AL14" t="str">
        <f t="shared" si="8"/>
        <v>AltaMenor</v>
      </c>
      <c r="AM14" t="str">
        <f t="shared" si="9"/>
        <v>AltaMenor</v>
      </c>
      <c r="AN14" t="str">
        <f t="shared" si="10"/>
        <v>AltaMenor</v>
      </c>
      <c r="AO14" t="str">
        <f t="shared" si="11"/>
        <v>AltaModerado</v>
      </c>
      <c r="AP14" t="str">
        <f t="shared" si="12"/>
        <v>AltaModerado</v>
      </c>
      <c r="AQ14" t="str">
        <f t="shared" si="13"/>
        <v>AltaModerado</v>
      </c>
      <c r="AR14" t="str">
        <f t="shared" si="14"/>
        <v>AltaModerado</v>
      </c>
      <c r="AS14" t="str">
        <f t="shared" si="15"/>
        <v>AltaModerado</v>
      </c>
      <c r="AT14" t="str">
        <f t="shared" si="16"/>
        <v>AltaMayor</v>
      </c>
      <c r="AU14" t="str">
        <f t="shared" si="17"/>
        <v>AltaMayor</v>
      </c>
      <c r="AV14" t="str">
        <f t="shared" si="18"/>
        <v>AltaMayor</v>
      </c>
      <c r="AW14" t="str">
        <f t="shared" si="19"/>
        <v>AltaMayor</v>
      </c>
      <c r="AX14" t="str">
        <f t="shared" si="20"/>
        <v>AltaMayor</v>
      </c>
      <c r="AY14" t="str">
        <f t="shared" si="21"/>
        <v>AltaCatastrófico</v>
      </c>
      <c r="AZ14" t="str">
        <f t="shared" si="22"/>
        <v>AltaCatastrófico</v>
      </c>
      <c r="BA14" t="str">
        <f t="shared" si="23"/>
        <v>AltaCatastrófico</v>
      </c>
      <c r="BB14" t="str">
        <f t="shared" si="24"/>
        <v>AltaCatastrófico</v>
      </c>
      <c r="BC14" t="str">
        <f t="shared" si="25"/>
        <v>AltaCatastrófico</v>
      </c>
    </row>
    <row r="15" spans="1:55" ht="15.75" thickBot="1">
      <c r="A15" s="305" t="s">
        <v>115</v>
      </c>
      <c r="B15" s="171" t="s">
        <v>105</v>
      </c>
      <c r="C15" s="172" t="str">
        <f>IF('Mapa de Riesgos Corrupcion '!$AP$10=Matriz!AE15,"R"&amp;'Mapa de Riesgos Corrupcion '!$A$10,"")</f>
        <v/>
      </c>
      <c r="D15" s="173" t="str">
        <f>IF('Mapa de Riesgos Corrupcion '!$AP$16=AF15,"R"&amp;'Mapa de Riesgos Corrupcion '!$A$16,"")</f>
        <v/>
      </c>
      <c r="E15" s="173" t="str">
        <f>IF('Mapa de Riesgos Corrupcion '!$AP$22=AG15,"R"&amp;'Mapa de Riesgos Corrupcion '!$A$22,"")</f>
        <v/>
      </c>
      <c r="F15" s="173" t="str">
        <f>IF('Mapa de Riesgos Corrupcion '!$AP$28=AH15,"R"&amp;'Mapa de Riesgos Corrupcion '!$A$28,"")</f>
        <v/>
      </c>
      <c r="G15" s="174" t="str">
        <f>IF('Mapa de Riesgos Corrupcion '!$AP$34=AI15,"R"&amp;'Mapa de Riesgos Corrupcion '!$A$34,"")</f>
        <v/>
      </c>
      <c r="H15" s="172" t="str">
        <f>IF('Mapa de Riesgos Corrupcion '!$AP$10=Matriz!AJ15,"R"&amp;'Mapa de Riesgos Corrupcion '!$A$10,"")</f>
        <v>R1</v>
      </c>
      <c r="I15" s="173" t="str">
        <f>IF('Mapa de Riesgos Corrupcion '!$AP$16=AK15,"R"&amp;'Mapa de Riesgos Corrupcion '!$A$16,"")</f>
        <v/>
      </c>
      <c r="J15" s="173" t="str">
        <f>IF('Mapa de Riesgos Corrupcion '!$AP$22=AL15,"R"&amp;'Mapa de Riesgos Corrupcion '!$A$22,"")</f>
        <v/>
      </c>
      <c r="K15" s="173" t="str">
        <f>IF('Mapa de Riesgos Corrupcion '!$AP$28=AM15,"R"&amp;'Mapa de Riesgos Corrupcion '!$A$28,"")</f>
        <v/>
      </c>
      <c r="L15" s="174" t="str">
        <f>IF('Mapa de Riesgos Corrupcion '!$AP$34=AN15,"R"&amp;'Mapa de Riesgos Corrupcion '!$A$34,"")</f>
        <v/>
      </c>
      <c r="M15" s="172" t="str">
        <f>IF('Mapa de Riesgos Corrupcion '!$AP$10=Matriz!AO15,"R"&amp;'Mapa de Riesgos Corrupcion '!$A$10,"")</f>
        <v/>
      </c>
      <c r="N15" s="173" t="str">
        <f>IF('Mapa de Riesgos Corrupcion '!$AP$16=AP15,"R"&amp;'Mapa de Riesgos Corrupcion '!$A$16,"")</f>
        <v/>
      </c>
      <c r="O15" s="173" t="str">
        <f>IF('Mapa de Riesgos Corrupcion '!$AP$22=AQ15,"R"&amp;'Mapa de Riesgos Corrupcion '!$A$22,"")</f>
        <v/>
      </c>
      <c r="P15" s="173" t="str">
        <f>IF('Mapa de Riesgos Corrupcion '!$AP$28=AR15,"R"&amp;'Mapa de Riesgos Corrupcion '!$A$28,"")</f>
        <v/>
      </c>
      <c r="Q15" s="174" t="str">
        <f>IF('Mapa de Riesgos Corrupcion '!$AP$34=AS15,"R"&amp;'Mapa de Riesgos Corrupcion '!$A$34,"")</f>
        <v/>
      </c>
      <c r="R15" s="175" t="str">
        <f>IF('Mapa de Riesgos Corrupcion '!$AP$10=Matriz!AT15,"R"&amp;'Mapa de Riesgos Corrupcion '!$A$10,"")</f>
        <v/>
      </c>
      <c r="S15" s="176" t="str">
        <f>IF('Mapa de Riesgos Corrupcion '!$AP$16=AU15,"R"&amp;'Mapa de Riesgos Corrupcion '!$A$16,"")</f>
        <v/>
      </c>
      <c r="T15" s="176" t="str">
        <f>IF('Mapa de Riesgos Corrupcion '!$AP$22=AV15,"R"&amp;'Mapa de Riesgos Corrupcion '!$A$22,"")</f>
        <v>R13</v>
      </c>
      <c r="U15" s="176" t="str">
        <f>IF('Mapa de Riesgos Corrupcion '!$AP$28=AW15,"R"&amp;'Mapa de Riesgos Corrupcion '!$A$28,"")</f>
        <v/>
      </c>
      <c r="V15" s="177" t="str">
        <f>IF('Mapa de Riesgos Corrupcion '!$AP$34=AX15,"R"&amp;'Mapa de Riesgos Corrupcion '!$A$34,"")</f>
        <v/>
      </c>
      <c r="W15" s="178" t="str">
        <f>IF('Mapa de Riesgos Corrupcion '!$AP$10=Matriz!AY15,"R"&amp;'Mapa de Riesgos Corrupcion '!$A$10,"")</f>
        <v/>
      </c>
      <c r="X15" s="178" t="str">
        <f>IF('Mapa de Riesgos Corrupcion '!$AP$16=AZ15,"R"&amp;'Mapa de Riesgos Corrupcion '!$A$16,"")</f>
        <v/>
      </c>
      <c r="Y15" s="178" t="str">
        <f>IF('Mapa de Riesgos Corrupcion '!$AP$22=BA15,"R"&amp;'Mapa de Riesgos Corrupcion '!$A$22,"")</f>
        <v/>
      </c>
      <c r="Z15" s="178" t="str">
        <f>IF('Mapa de Riesgos Corrupcion '!$AP$28=BB15,"R"&amp;'Mapa de Riesgos Corrupcion '!$A$28,"")</f>
        <v/>
      </c>
      <c r="AA15" s="179" t="str">
        <f>IF('Mapa de Riesgos Corrupcion '!$AP$34=BC15,"R"&amp;'Mapa de Riesgos Corrupcion '!$A$34,"")</f>
        <v/>
      </c>
      <c r="AB15" s="161"/>
      <c r="AC15" s="318" t="s">
        <v>305</v>
      </c>
      <c r="AE15" t="str">
        <f t="shared" si="1"/>
        <v>MediaLeve</v>
      </c>
      <c r="AF15" t="str">
        <f t="shared" si="2"/>
        <v>MediaLeve</v>
      </c>
      <c r="AG15" t="str">
        <f t="shared" si="3"/>
        <v>MediaLeve</v>
      </c>
      <c r="AH15" t="str">
        <f t="shared" si="4"/>
        <v>MediaLeve</v>
      </c>
      <c r="AI15" t="str">
        <f t="shared" si="5"/>
        <v>MediaLeve</v>
      </c>
      <c r="AJ15" t="str">
        <f t="shared" si="6"/>
        <v>MediaMenor</v>
      </c>
      <c r="AK15" t="str">
        <f t="shared" si="7"/>
        <v>MediaMenor</v>
      </c>
      <c r="AL15" t="str">
        <f t="shared" si="8"/>
        <v>MediaMenor</v>
      </c>
      <c r="AM15" t="str">
        <f t="shared" si="9"/>
        <v>MediaMenor</v>
      </c>
      <c r="AN15" t="str">
        <f t="shared" si="10"/>
        <v>MediaMenor</v>
      </c>
      <c r="AO15" t="str">
        <f t="shared" si="11"/>
        <v>MediaModerado</v>
      </c>
      <c r="AP15" t="str">
        <f t="shared" si="12"/>
        <v>MediaModerado</v>
      </c>
      <c r="AQ15" t="str">
        <f t="shared" si="13"/>
        <v>MediaModerado</v>
      </c>
      <c r="AR15" t="str">
        <f t="shared" si="14"/>
        <v>MediaModerado</v>
      </c>
      <c r="AS15" t="str">
        <f t="shared" si="15"/>
        <v>MediaModerado</v>
      </c>
      <c r="AT15" t="str">
        <f t="shared" si="16"/>
        <v>MediaMayor</v>
      </c>
      <c r="AU15" t="str">
        <f t="shared" si="17"/>
        <v>MediaMayor</v>
      </c>
      <c r="AV15" t="str">
        <f t="shared" si="18"/>
        <v>MediaMayor</v>
      </c>
      <c r="AW15" t="str">
        <f t="shared" si="19"/>
        <v>MediaMayor</v>
      </c>
      <c r="AX15" t="str">
        <f t="shared" si="20"/>
        <v>MediaMayor</v>
      </c>
      <c r="AY15" t="str">
        <f t="shared" si="21"/>
        <v>MediaCatastrófico</v>
      </c>
      <c r="AZ15" t="str">
        <f t="shared" si="22"/>
        <v>MediaCatastrófico</v>
      </c>
      <c r="BA15" t="str">
        <f t="shared" si="23"/>
        <v>MediaCatastrófico</v>
      </c>
      <c r="BB15" t="str">
        <f t="shared" si="24"/>
        <v>MediaCatastrófico</v>
      </c>
      <c r="BC15" t="str">
        <f t="shared" si="25"/>
        <v>MediaCatastrófico</v>
      </c>
    </row>
    <row r="16" spans="1:55" ht="15.75" thickBot="1">
      <c r="A16" s="304"/>
      <c r="B16" s="171" t="s">
        <v>105</v>
      </c>
      <c r="C16" s="180" t="str">
        <f>IF('Mapa de Riesgos Corrupcion '!$AP$11=Matriz!AE16,"R"&amp;'Mapa de Riesgos Corrupcion '!$A$11,"")</f>
        <v/>
      </c>
      <c r="D16" s="181" t="str">
        <f>IF('Mapa de Riesgos Corrupcion '!$AP$17=AF16,"R"&amp;'Mapa de Riesgos Corrupcion '!$A$17,"")</f>
        <v/>
      </c>
      <c r="E16" s="181" t="str">
        <f>IF('Mapa de Riesgos Corrupcion '!$AP$23=AG16,"R"&amp;'Mapa de Riesgos Corrupcion '!$A$23,"")</f>
        <v/>
      </c>
      <c r="F16" s="181" t="str">
        <f>IF('Mapa de Riesgos Corrupcion '!$AP$29=AH16,"R"&amp;'Mapa de Riesgos Corrupcion '!$A$29,"")</f>
        <v/>
      </c>
      <c r="G16" s="182" t="str">
        <f>IF('Mapa de Riesgos Corrupcion '!$AP$35=AI16,"R"&amp;'Mapa de Riesgos Corrupcion '!$A$35,"")</f>
        <v/>
      </c>
      <c r="H16" s="180" t="str">
        <f>IF('Mapa de Riesgos Corrupcion '!$AP$11=Matriz!AJ16,"R"&amp;'Mapa de Riesgos Corrupcion '!$A$11,"")</f>
        <v/>
      </c>
      <c r="I16" s="181" t="str">
        <f>IF('Mapa de Riesgos Corrupcion '!$AP$17=AK16,"R"&amp;'Mapa de Riesgos Corrupcion '!$A$17,"")</f>
        <v/>
      </c>
      <c r="J16" s="181" t="str">
        <f>IF('Mapa de Riesgos Corrupcion '!$AP$23=AL16,"R"&amp;'Mapa de Riesgos Corrupcion '!$A$23,"")</f>
        <v>R14</v>
      </c>
      <c r="K16" s="181" t="str">
        <f>IF('Mapa de Riesgos Corrupcion '!$AP$29=AM16,"R"&amp;'Mapa de Riesgos Corrupcion '!$A$29,"")</f>
        <v/>
      </c>
      <c r="L16" s="182" t="str">
        <f>IF('Mapa de Riesgos Corrupcion '!$AP$35=AN16,"R"&amp;'Mapa de Riesgos Corrupcion '!$A$35,"")</f>
        <v/>
      </c>
      <c r="M16" s="180" t="str">
        <f>IF('Mapa de Riesgos Corrupcion '!$AP$11=Matriz!AO16,"R"&amp;'Mapa de Riesgos Corrupcion '!$A$11,"")</f>
        <v>R2</v>
      </c>
      <c r="N16" s="181" t="str">
        <f>IF('Mapa de Riesgos Corrupcion '!$AP$17=AP16,"R"&amp;'Mapa de Riesgos Corrupcion '!$A$17,"")</f>
        <v>R8</v>
      </c>
      <c r="O16" s="181" t="str">
        <f>IF('Mapa de Riesgos Corrupcion '!$AP$23=AQ16,"R"&amp;'Mapa de Riesgos Corrupcion '!$A$23,"")</f>
        <v/>
      </c>
      <c r="P16" s="181" t="str">
        <f>IF('Mapa de Riesgos Corrupcion '!$AP$29=AR16,"R"&amp;'Mapa de Riesgos Corrupcion '!$A$29,"")</f>
        <v>R20</v>
      </c>
      <c r="Q16" s="182" t="str">
        <f>IF('Mapa de Riesgos Corrupcion '!$AP$35=AS16,"R"&amp;'Mapa de Riesgos Corrupcion '!$A$35,"")</f>
        <v/>
      </c>
      <c r="R16" s="156" t="str">
        <f>IF('Mapa de Riesgos Corrupcion '!$AP$11=Matriz!AT16,"R"&amp;'Mapa de Riesgos Corrupcion '!$A$11,"")</f>
        <v/>
      </c>
      <c r="S16" s="157" t="str">
        <f>IF('Mapa de Riesgos Corrupcion '!$AP$17=AU16,"R"&amp;'Mapa de Riesgos Corrupcion '!$A$17,"")</f>
        <v/>
      </c>
      <c r="T16" s="157" t="str">
        <f>IF('Mapa de Riesgos Corrupcion '!$AP$23=AV16,"R"&amp;'Mapa de Riesgos Corrupcion '!$A$23,"")</f>
        <v/>
      </c>
      <c r="U16" s="157" t="str">
        <f>IF('Mapa de Riesgos Corrupcion '!$AP$29=AW16,"R"&amp;'Mapa de Riesgos Corrupcion '!$A$29,"")</f>
        <v/>
      </c>
      <c r="V16" s="158" t="str">
        <f>IF('Mapa de Riesgos Corrupcion '!$AP$35=AX16,"R"&amp;'Mapa de Riesgos Corrupcion '!$A$35,"")</f>
        <v/>
      </c>
      <c r="W16" s="159" t="str">
        <f>IF('Mapa de Riesgos Corrupcion '!$AP$11=Matriz!AY16,"R"&amp;'Mapa de Riesgos Corrupcion '!$A$11,"")</f>
        <v/>
      </c>
      <c r="X16" s="159" t="str">
        <f>IF('Mapa de Riesgos Corrupcion '!$AP$17=AZ16,"R"&amp;'Mapa de Riesgos Corrupcion '!$A$17,"")</f>
        <v/>
      </c>
      <c r="Y16" s="159" t="str">
        <f>IF('Mapa de Riesgos Corrupcion '!$AP$23=BA16,"R"&amp;'Mapa de Riesgos Corrupcion '!$A$23,"")</f>
        <v/>
      </c>
      <c r="Z16" s="159" t="str">
        <f>IF('Mapa de Riesgos Corrupcion '!$AP$29=BB16,"R"&amp;'Mapa de Riesgos Corrupcion '!$A$29,"")</f>
        <v/>
      </c>
      <c r="AA16" s="160" t="str">
        <f>IF('Mapa de Riesgos Corrupcion '!$AP$35=BC16,"R"&amp;'Mapa de Riesgos Corrupcion '!$A$35,"")</f>
        <v/>
      </c>
      <c r="AB16" s="161"/>
      <c r="AC16" s="319"/>
      <c r="AE16" t="str">
        <f t="shared" si="1"/>
        <v>MediaLeve</v>
      </c>
      <c r="AF16" t="str">
        <f t="shared" si="2"/>
        <v>MediaLeve</v>
      </c>
      <c r="AG16" t="str">
        <f t="shared" si="3"/>
        <v>MediaLeve</v>
      </c>
      <c r="AH16" t="str">
        <f t="shared" si="4"/>
        <v>MediaLeve</v>
      </c>
      <c r="AI16" t="str">
        <f t="shared" si="5"/>
        <v>MediaLeve</v>
      </c>
      <c r="AJ16" t="str">
        <f t="shared" si="6"/>
        <v>MediaMenor</v>
      </c>
      <c r="AK16" t="str">
        <f t="shared" si="7"/>
        <v>MediaMenor</v>
      </c>
      <c r="AL16" t="str">
        <f t="shared" si="8"/>
        <v>MediaMenor</v>
      </c>
      <c r="AM16" t="str">
        <f t="shared" si="9"/>
        <v>MediaMenor</v>
      </c>
      <c r="AN16" t="str">
        <f t="shared" si="10"/>
        <v>MediaMenor</v>
      </c>
      <c r="AO16" t="str">
        <f t="shared" si="11"/>
        <v>MediaModerado</v>
      </c>
      <c r="AP16" t="str">
        <f t="shared" si="12"/>
        <v>MediaModerado</v>
      </c>
      <c r="AQ16" t="str">
        <f t="shared" si="13"/>
        <v>MediaModerado</v>
      </c>
      <c r="AR16" t="str">
        <f t="shared" si="14"/>
        <v>MediaModerado</v>
      </c>
      <c r="AS16" t="str">
        <f t="shared" si="15"/>
        <v>MediaModerado</v>
      </c>
      <c r="AT16" t="str">
        <f t="shared" si="16"/>
        <v>MediaMayor</v>
      </c>
      <c r="AU16" t="str">
        <f t="shared" si="17"/>
        <v>MediaMayor</v>
      </c>
      <c r="AV16" t="str">
        <f t="shared" si="18"/>
        <v>MediaMayor</v>
      </c>
      <c r="AW16" t="str">
        <f t="shared" si="19"/>
        <v>MediaMayor</v>
      </c>
      <c r="AX16" t="str">
        <f t="shared" si="20"/>
        <v>MediaMayor</v>
      </c>
      <c r="AY16" t="str">
        <f t="shared" si="21"/>
        <v>MediaCatastrófico</v>
      </c>
      <c r="AZ16" t="str">
        <f t="shared" si="22"/>
        <v>MediaCatastrófico</v>
      </c>
      <c r="BA16" t="str">
        <f t="shared" si="23"/>
        <v>MediaCatastrófico</v>
      </c>
      <c r="BB16" t="str">
        <f t="shared" si="24"/>
        <v>MediaCatastrófico</v>
      </c>
      <c r="BC16" t="str">
        <f t="shared" si="25"/>
        <v>MediaCatastrófico</v>
      </c>
    </row>
    <row r="17" spans="1:55" ht="15.75" thickBot="1">
      <c r="A17" s="304"/>
      <c r="B17" s="171" t="s">
        <v>105</v>
      </c>
      <c r="C17" s="180" t="str">
        <f>IF('Mapa de Riesgos Corrupcion '!$AP$12=Matriz!AE17,"R"&amp;'Mapa de Riesgos Corrupcion '!$A$12,"")</f>
        <v>R3</v>
      </c>
      <c r="D17" s="181" t="str">
        <f>IF('Mapa de Riesgos Corrupcion '!$AP$18=AF17,"R"&amp;'Mapa de Riesgos Corrupcion '!$A$18,"")</f>
        <v/>
      </c>
      <c r="E17" s="181" t="str">
        <f>IF('Mapa de Riesgos Corrupcion '!$AP$24=AG17,"R"&amp;'Mapa de Riesgos Corrupcion '!$A$24,"")</f>
        <v/>
      </c>
      <c r="F17" s="181" t="str">
        <f>IF('Mapa de Riesgos Corrupcion '!$AP$30=AH17,"R"&amp;'Mapa de Riesgos Corrupcion '!$A$30,"")</f>
        <v/>
      </c>
      <c r="G17" s="182" t="str">
        <f>IF('Mapa de Riesgos Corrupcion '!$AP$36=AI17,"R"&amp;'Mapa de Riesgos Corrupcion '!$A$36,"")</f>
        <v/>
      </c>
      <c r="H17" s="180" t="str">
        <f>IF('Mapa de Riesgos Corrupcion '!$AP$12=Matriz!AJ17,"R"&amp;'Mapa de Riesgos Corrupcion '!$A$12,"")</f>
        <v/>
      </c>
      <c r="I17" s="181" t="str">
        <f>IF('Mapa de Riesgos Corrupcion '!$AP$18=AK17,"R"&amp;'Mapa de Riesgos Corrupcion '!$A$18,"")</f>
        <v>R9</v>
      </c>
      <c r="J17" s="181" t="str">
        <f>IF('Mapa de Riesgos Corrupcion '!$AP$24=AL17,"R"&amp;'Mapa de Riesgos Corrupcion '!$A$24,"")</f>
        <v/>
      </c>
      <c r="K17" s="181" t="str">
        <f>IF('Mapa de Riesgos Corrupcion '!$AP$30=AM17,"R"&amp;'Mapa de Riesgos Corrupcion '!$A$30,"")</f>
        <v/>
      </c>
      <c r="L17" s="182" t="str">
        <f>IF('Mapa de Riesgos Corrupcion '!$AP$36=AN17,"R"&amp;'Mapa de Riesgos Corrupcion '!$A$36,"")</f>
        <v/>
      </c>
      <c r="M17" s="180" t="str">
        <f>IF('Mapa de Riesgos Corrupcion '!$AP$12=Matriz!AO17,"R"&amp;'Mapa de Riesgos Corrupcion '!$A$12,"")</f>
        <v/>
      </c>
      <c r="N17" s="181" t="str">
        <f>IF('Mapa de Riesgos Corrupcion '!$AP$18=AP17,"R"&amp;'Mapa de Riesgos Corrupcion '!$A$18,"")</f>
        <v/>
      </c>
      <c r="O17" s="181" t="str">
        <f>IF('Mapa de Riesgos Corrupcion '!$AP$24=AQ17,"R"&amp;'Mapa de Riesgos Corrupcion '!$A$24,"")</f>
        <v/>
      </c>
      <c r="P17" s="181" t="str">
        <f>IF('Mapa de Riesgos Corrupcion '!$AP$30=AR17,"R"&amp;'Mapa de Riesgos Corrupcion '!$A$30,"")</f>
        <v/>
      </c>
      <c r="Q17" s="182" t="str">
        <f>IF('Mapa de Riesgos Corrupcion '!$AP$36=AS17,"R"&amp;'Mapa de Riesgos Corrupcion '!$A$36,"")</f>
        <v/>
      </c>
      <c r="R17" s="156" t="str">
        <f>IF('Mapa de Riesgos Corrupcion '!$AP$12=Matriz!AT17,"R"&amp;'Mapa de Riesgos Corrupcion '!$A$12,"")</f>
        <v/>
      </c>
      <c r="S17" s="157" t="str">
        <f>IF('Mapa de Riesgos Corrupcion '!$AP$18=AU17,"R"&amp;'Mapa de Riesgos Corrupcion '!$A$18,"")</f>
        <v/>
      </c>
      <c r="T17" s="157" t="str">
        <f>IF('Mapa de Riesgos Corrupcion '!$AP$24=AV17,"R"&amp;'Mapa de Riesgos Corrupcion '!$A$24,"")</f>
        <v>R15</v>
      </c>
      <c r="U17" s="157" t="str">
        <f>IF('Mapa de Riesgos Corrupcion '!$AP$30=AW17,"R"&amp;'Mapa de Riesgos Corrupcion '!$A$30,"")</f>
        <v/>
      </c>
      <c r="V17" s="158" t="str">
        <f>IF('Mapa de Riesgos Corrupcion '!$AP$36=AX17,"R"&amp;'Mapa de Riesgos Corrupcion '!$A$36,"")</f>
        <v/>
      </c>
      <c r="W17" s="159" t="str">
        <f>IF('Mapa de Riesgos Corrupcion '!$AP$12=Matriz!AY17,"R"&amp;'Mapa de Riesgos Corrupcion '!$A$12,"")</f>
        <v/>
      </c>
      <c r="X17" s="159" t="str">
        <f>IF('Mapa de Riesgos Corrupcion '!$AP$18=AZ17,"R"&amp;'Mapa de Riesgos Corrupcion '!$A$18,"")</f>
        <v/>
      </c>
      <c r="Y17" s="159" t="str">
        <f>IF('Mapa de Riesgos Corrupcion '!$AP$24=BA17,"R"&amp;'Mapa de Riesgos Corrupcion '!$A$24,"")</f>
        <v/>
      </c>
      <c r="Z17" s="159" t="str">
        <f>IF('Mapa de Riesgos Corrupcion '!$AP$30=BB17,"R"&amp;'Mapa de Riesgos Corrupcion '!$A$30,"")</f>
        <v/>
      </c>
      <c r="AA17" s="160" t="str">
        <f>IF('Mapa de Riesgos Corrupcion '!$AP$36=BC17,"R"&amp;'Mapa de Riesgos Corrupcion '!$A$36,"")</f>
        <v/>
      </c>
      <c r="AB17" s="161"/>
      <c r="AC17" s="319"/>
      <c r="AE17" t="str">
        <f t="shared" si="1"/>
        <v>MediaLeve</v>
      </c>
      <c r="AF17" t="str">
        <f t="shared" si="2"/>
        <v>MediaLeve</v>
      </c>
      <c r="AG17" t="str">
        <f t="shared" si="3"/>
        <v>MediaLeve</v>
      </c>
      <c r="AH17" t="str">
        <f t="shared" si="4"/>
        <v>MediaLeve</v>
      </c>
      <c r="AI17" t="str">
        <f t="shared" si="5"/>
        <v>MediaLeve</v>
      </c>
      <c r="AJ17" t="str">
        <f t="shared" si="6"/>
        <v>MediaMenor</v>
      </c>
      <c r="AK17" t="str">
        <f t="shared" si="7"/>
        <v>MediaMenor</v>
      </c>
      <c r="AL17" t="str">
        <f t="shared" si="8"/>
        <v>MediaMenor</v>
      </c>
      <c r="AM17" t="str">
        <f t="shared" si="9"/>
        <v>MediaMenor</v>
      </c>
      <c r="AN17" t="str">
        <f t="shared" si="10"/>
        <v>MediaMenor</v>
      </c>
      <c r="AO17" t="str">
        <f t="shared" si="11"/>
        <v>MediaModerado</v>
      </c>
      <c r="AP17" t="str">
        <f t="shared" si="12"/>
        <v>MediaModerado</v>
      </c>
      <c r="AQ17" t="str">
        <f t="shared" si="13"/>
        <v>MediaModerado</v>
      </c>
      <c r="AR17" t="str">
        <f t="shared" si="14"/>
        <v>MediaModerado</v>
      </c>
      <c r="AS17" t="str">
        <f t="shared" si="15"/>
        <v>MediaModerado</v>
      </c>
      <c r="AT17" t="str">
        <f t="shared" si="16"/>
        <v>MediaMayor</v>
      </c>
      <c r="AU17" t="str">
        <f t="shared" si="17"/>
        <v>MediaMayor</v>
      </c>
      <c r="AV17" t="str">
        <f t="shared" si="18"/>
        <v>MediaMayor</v>
      </c>
      <c r="AW17" t="str">
        <f t="shared" si="19"/>
        <v>MediaMayor</v>
      </c>
      <c r="AX17" t="str">
        <f t="shared" si="20"/>
        <v>MediaMayor</v>
      </c>
      <c r="AY17" t="str">
        <f t="shared" si="21"/>
        <v>MediaCatastrófico</v>
      </c>
      <c r="AZ17" t="str">
        <f t="shared" si="22"/>
        <v>MediaCatastrófico</v>
      </c>
      <c r="BA17" t="str">
        <f t="shared" si="23"/>
        <v>MediaCatastrófico</v>
      </c>
      <c r="BB17" t="str">
        <f t="shared" si="24"/>
        <v>MediaCatastrófico</v>
      </c>
      <c r="BC17" t="str">
        <f t="shared" si="25"/>
        <v>MediaCatastrófico</v>
      </c>
    </row>
    <row r="18" spans="1:55" ht="15.75" thickBot="1">
      <c r="A18" s="304"/>
      <c r="B18" s="171" t="s">
        <v>105</v>
      </c>
      <c r="C18" s="180" t="str">
        <f>IF('Mapa de Riesgos Corrupcion '!$AP$13=Matriz!AE18,"R"&amp;'Mapa de Riesgos Corrupcion '!$A$13,"")</f>
        <v/>
      </c>
      <c r="D18" s="181" t="str">
        <f>IF('Mapa de Riesgos Corrupcion '!$AP$19=AF18,"R"&amp;'Mapa de Riesgos Corrupcion '!$A$19,"")</f>
        <v/>
      </c>
      <c r="E18" s="181" t="str">
        <f>IF('Mapa de Riesgos Corrupcion '!$AP$25=AG18,"R"&amp;'Mapa de Riesgos Corrupcion '!$A$25,"")</f>
        <v/>
      </c>
      <c r="F18" s="181" t="str">
        <f>IF('Mapa de Riesgos Corrupcion '!$AP$31=AH18,"R"&amp;'Mapa de Riesgos Corrupcion '!$A$31,"")</f>
        <v/>
      </c>
      <c r="G18" s="182" t="str">
        <f>IF('Mapa de Riesgos Corrupcion '!$AP$37=AI18,"R"&amp;'Mapa de Riesgos Corrupcion '!$A$37,"")</f>
        <v/>
      </c>
      <c r="H18" s="180" t="str">
        <f>IF('Mapa de Riesgos Corrupcion '!$AP$13=Matriz!AJ18,"R"&amp;'Mapa de Riesgos Corrupcion '!$A$13,"")</f>
        <v/>
      </c>
      <c r="I18" s="181" t="str">
        <f>IF('Mapa de Riesgos Corrupcion '!$AP$19=AK18,"R"&amp;'Mapa de Riesgos Corrupcion '!$A$19,"")</f>
        <v/>
      </c>
      <c r="J18" s="181" t="str">
        <f>IF('Mapa de Riesgos Corrupcion '!$AP$25=AL18,"R"&amp;'Mapa de Riesgos Corrupcion '!$A$25,"")</f>
        <v/>
      </c>
      <c r="K18" s="181" t="str">
        <f>IF('Mapa de Riesgos Corrupcion '!$AP$31=AM18,"R"&amp;'Mapa de Riesgos Corrupcion '!$A$31,"")</f>
        <v/>
      </c>
      <c r="L18" s="182" t="str">
        <f>IF('Mapa de Riesgos Corrupcion '!$AP$37=AN18,"R"&amp;'Mapa de Riesgos Corrupcion '!$A$37,"")</f>
        <v/>
      </c>
      <c r="M18" s="180" t="str">
        <f>IF('Mapa de Riesgos Corrupcion '!$AP$13=Matriz!AO18,"R"&amp;'Mapa de Riesgos Corrupcion '!$A$13,"")</f>
        <v/>
      </c>
      <c r="N18" s="181" t="str">
        <f>IF('Mapa de Riesgos Corrupcion '!$AP$19=AP18,"R"&amp;'Mapa de Riesgos Corrupcion '!$A$19,"")</f>
        <v/>
      </c>
      <c r="O18" s="181" t="str">
        <f>IF('Mapa de Riesgos Corrupcion '!$AP$25=AQ18,"R"&amp;'Mapa de Riesgos Corrupcion '!$A$25,"")</f>
        <v/>
      </c>
      <c r="P18" s="181" t="str">
        <f>IF('Mapa de Riesgos Corrupcion '!$AP$31=AR18,"R"&amp;'Mapa de Riesgos Corrupcion '!$A$31,"")</f>
        <v/>
      </c>
      <c r="Q18" s="182" t="str">
        <f>IF('Mapa de Riesgos Corrupcion '!$AP$37=AS18,"R"&amp;'Mapa de Riesgos Corrupcion '!$A$37,"")</f>
        <v/>
      </c>
      <c r="R18" s="156" t="str">
        <f>IF('Mapa de Riesgos Corrupcion '!$AP$13=Matriz!AT18,"R"&amp;'Mapa de Riesgos Corrupcion '!$A$13,"")</f>
        <v/>
      </c>
      <c r="S18" s="157" t="str">
        <f>IF('Mapa de Riesgos Corrupcion '!$AP$19=AU18,"R"&amp;'Mapa de Riesgos Corrupcion '!$A$19,"")</f>
        <v>R10</v>
      </c>
      <c r="T18" s="157" t="str">
        <f>IF('Mapa de Riesgos Corrupcion '!$AP$25=AV18,"R"&amp;'Mapa de Riesgos Corrupcion '!$A$25,"")</f>
        <v/>
      </c>
      <c r="U18" s="157" t="str">
        <f>IF('Mapa de Riesgos Corrupcion '!$AP$31=AW18,"R"&amp;'Mapa de Riesgos Corrupcion '!$A$31,"")</f>
        <v/>
      </c>
      <c r="V18" s="158" t="str">
        <f>IF('Mapa de Riesgos Corrupcion '!$AP$37=AX18,"R"&amp;'Mapa de Riesgos Corrupcion '!$A$37,"")</f>
        <v/>
      </c>
      <c r="W18" s="159" t="str">
        <f>IF('Mapa de Riesgos Corrupcion '!$AP$13=Matriz!AY18,"R"&amp;'Mapa de Riesgos Corrupcion '!$A$13,"")</f>
        <v/>
      </c>
      <c r="X18" s="159" t="str">
        <f>IF('Mapa de Riesgos Corrupcion '!$AP$19=AZ18,"R"&amp;'Mapa de Riesgos Corrupcion '!$A$19,"")</f>
        <v/>
      </c>
      <c r="Y18" s="159" t="str">
        <f>IF('Mapa de Riesgos Corrupcion '!$AP$25=BA18,"R"&amp;'Mapa de Riesgos Corrupcion '!$A$25,"")</f>
        <v/>
      </c>
      <c r="Z18" s="159" t="str">
        <f>IF('Mapa de Riesgos Corrupcion '!$AP$31=BB18,"R"&amp;'Mapa de Riesgos Corrupcion '!$A$31,"")</f>
        <v/>
      </c>
      <c r="AA18" s="160" t="str">
        <f>IF('Mapa de Riesgos Corrupcion '!$AP$37=BC18,"R"&amp;'Mapa de Riesgos Corrupcion '!$A$37,"")</f>
        <v/>
      </c>
      <c r="AB18" s="161"/>
      <c r="AC18" s="319"/>
      <c r="AE18" t="str">
        <f t="shared" si="1"/>
        <v>MediaLeve</v>
      </c>
      <c r="AF18" t="str">
        <f t="shared" si="2"/>
        <v>MediaLeve</v>
      </c>
      <c r="AG18" t="str">
        <f t="shared" si="3"/>
        <v>MediaLeve</v>
      </c>
      <c r="AH18" t="str">
        <f t="shared" si="4"/>
        <v>MediaLeve</v>
      </c>
      <c r="AI18" t="str">
        <f t="shared" si="5"/>
        <v>MediaLeve</v>
      </c>
      <c r="AJ18" t="str">
        <f t="shared" si="6"/>
        <v>MediaMenor</v>
      </c>
      <c r="AK18" t="str">
        <f t="shared" si="7"/>
        <v>MediaMenor</v>
      </c>
      <c r="AL18" t="str">
        <f t="shared" si="8"/>
        <v>MediaMenor</v>
      </c>
      <c r="AM18" t="str">
        <f t="shared" si="9"/>
        <v>MediaMenor</v>
      </c>
      <c r="AN18" t="str">
        <f t="shared" si="10"/>
        <v>MediaMenor</v>
      </c>
      <c r="AO18" t="str">
        <f t="shared" si="11"/>
        <v>MediaModerado</v>
      </c>
      <c r="AP18" t="str">
        <f t="shared" si="12"/>
        <v>MediaModerado</v>
      </c>
      <c r="AQ18" t="str">
        <f t="shared" si="13"/>
        <v>MediaModerado</v>
      </c>
      <c r="AR18" t="str">
        <f t="shared" si="14"/>
        <v>MediaModerado</v>
      </c>
      <c r="AS18" t="str">
        <f t="shared" si="15"/>
        <v>MediaModerado</v>
      </c>
      <c r="AT18" t="str">
        <f t="shared" si="16"/>
        <v>MediaMayor</v>
      </c>
      <c r="AU18" t="str">
        <f t="shared" si="17"/>
        <v>MediaMayor</v>
      </c>
      <c r="AV18" t="str">
        <f t="shared" si="18"/>
        <v>MediaMayor</v>
      </c>
      <c r="AW18" t="str">
        <f t="shared" si="19"/>
        <v>MediaMayor</v>
      </c>
      <c r="AX18" t="str">
        <f t="shared" si="20"/>
        <v>MediaMayor</v>
      </c>
      <c r="AY18" t="str">
        <f t="shared" si="21"/>
        <v>MediaCatastrófico</v>
      </c>
      <c r="AZ18" t="str">
        <f t="shared" si="22"/>
        <v>MediaCatastrófico</v>
      </c>
      <c r="BA18" t="str">
        <f t="shared" si="23"/>
        <v>MediaCatastrófico</v>
      </c>
      <c r="BB18" t="str">
        <f t="shared" si="24"/>
        <v>MediaCatastrófico</v>
      </c>
      <c r="BC18" t="str">
        <f t="shared" si="25"/>
        <v>MediaCatastrófico</v>
      </c>
    </row>
    <row r="19" spans="1:55" ht="15.75" thickBot="1">
      <c r="A19" s="304"/>
      <c r="B19" s="171" t="s">
        <v>105</v>
      </c>
      <c r="C19" s="180" t="str">
        <f>IF('Mapa de Riesgos Corrupcion '!$AP$14=Matriz!AE19,"R"&amp;'Mapa de Riesgos Corrupcion '!$A$14,"")</f>
        <v/>
      </c>
      <c r="D19" s="181" t="str">
        <f>IF('Mapa de Riesgos Corrupcion '!$AP$20=AF19,"R"&amp;'Mapa de Riesgos Corrupcion '!$A$20,"")</f>
        <v/>
      </c>
      <c r="E19" s="181" t="str">
        <f>IF('Mapa de Riesgos Corrupcion '!$AP$26=AG19,"R"&amp;'Mapa de Riesgos Corrupcion '!$A$26,"")</f>
        <v>R17</v>
      </c>
      <c r="F19" s="181" t="str">
        <f ca="1">IF('Mapa de Riesgos Corrupcion '!$AP$32=AH19,"R"&amp;'Mapa de Riesgos Corrupcion '!$A$32,"")</f>
        <v/>
      </c>
      <c r="G19" s="182" t="str">
        <f>IF('Mapa de Riesgos Corrupcion '!$AP$38=AI19,"R"&amp;'Mapa de Riesgos Corrupcion '!$A$38,"")</f>
        <v/>
      </c>
      <c r="H19" s="180" t="str">
        <f>IF('Mapa de Riesgos Corrupcion '!$AP$14=Matriz!AJ19,"R"&amp;'Mapa de Riesgos Corrupcion '!$A$14,"")</f>
        <v/>
      </c>
      <c r="I19" s="181" t="str">
        <f>IF('Mapa de Riesgos Corrupcion '!$AP$20=AK19,"R"&amp;'Mapa de Riesgos Corrupcion '!$A$20,"")</f>
        <v/>
      </c>
      <c r="J19" s="181" t="str">
        <f>IF('Mapa de Riesgos Corrupcion '!$AP$26=AL19,"R"&amp;'Mapa de Riesgos Corrupcion '!$A$26,"")</f>
        <v/>
      </c>
      <c r="K19" s="181" t="str">
        <f ca="1">IF('Mapa de Riesgos Corrupcion '!$AP$32=AM19,"R"&amp;'Mapa de Riesgos Corrupcion '!$A$32,"")</f>
        <v/>
      </c>
      <c r="L19" s="182" t="str">
        <f>IF('Mapa de Riesgos Corrupcion '!$AP$38=AN19,"R"&amp;'Mapa de Riesgos Corrupcion '!$A$38,"")</f>
        <v/>
      </c>
      <c r="M19" s="180" t="str">
        <f>IF('Mapa de Riesgos Corrupcion '!$AP$14=Matriz!AO19,"R"&amp;'Mapa de Riesgos Corrupcion '!$A$14,"")</f>
        <v/>
      </c>
      <c r="N19" s="181" t="str">
        <f>IF('Mapa de Riesgos Corrupcion '!$AP$20=AP19,"R"&amp;'Mapa de Riesgos Corrupcion '!$A$20,"")</f>
        <v/>
      </c>
      <c r="O19" s="181" t="str">
        <f>IF('Mapa de Riesgos Corrupcion '!$AP$26=AQ19,"R"&amp;'Mapa de Riesgos Corrupcion '!$A$26,"")</f>
        <v/>
      </c>
      <c r="P19" s="181" t="str">
        <f ca="1">IF('Mapa de Riesgos Corrupcion '!$AP$32=AR19,"R"&amp;'Mapa de Riesgos Corrupcion '!$A$32,"")</f>
        <v/>
      </c>
      <c r="Q19" s="182" t="str">
        <f>IF('Mapa de Riesgos Corrupcion '!$AP$38=AS19,"R"&amp;'Mapa de Riesgos Corrupcion '!$A$38,"")</f>
        <v/>
      </c>
      <c r="R19" s="156" t="str">
        <f>IF('Mapa de Riesgos Corrupcion '!$AP$14=Matriz!AT19,"R"&amp;'Mapa de Riesgos Corrupcion '!$A$14,"")</f>
        <v/>
      </c>
      <c r="S19" s="157" t="str">
        <f>IF('Mapa de Riesgos Corrupcion '!$AP$20=AU19,"R"&amp;'Mapa de Riesgos Corrupcion '!$A$20,"")</f>
        <v>R11</v>
      </c>
      <c r="T19" s="157" t="str">
        <f>IF('Mapa de Riesgos Corrupcion '!$AP$26=AV19,"R"&amp;'Mapa de Riesgos Corrupcion '!$A$26,"")</f>
        <v/>
      </c>
      <c r="U19" s="157" t="str">
        <f ca="1">IF('Mapa de Riesgos Corrupcion '!$AP$32=AW19,"R"&amp;'Mapa de Riesgos Corrupcion '!$A$32,"")</f>
        <v/>
      </c>
      <c r="V19" s="158" t="str">
        <f>IF('Mapa de Riesgos Corrupcion '!$AP$38=AX19,"R"&amp;'Mapa de Riesgos Corrupcion '!$A$38,"")</f>
        <v/>
      </c>
      <c r="W19" s="159" t="str">
        <f>IF('Mapa de Riesgos Corrupcion '!$AP$14=Matriz!AY19,"R"&amp;'Mapa de Riesgos Corrupcion '!$A$14,"")</f>
        <v/>
      </c>
      <c r="X19" s="159" t="str">
        <f>IF('Mapa de Riesgos Corrupcion '!$AP$20=AZ19,"R"&amp;'Mapa de Riesgos Corrupcion '!$A$20,"")</f>
        <v/>
      </c>
      <c r="Y19" s="159" t="str">
        <f>IF('Mapa de Riesgos Corrupcion '!$AP$26=BA19,"R"&amp;'Mapa de Riesgos Corrupcion '!$A$26,"")</f>
        <v/>
      </c>
      <c r="Z19" s="159" t="str">
        <f ca="1">IF('Mapa de Riesgos Corrupcion '!$AP$32=BB19,"R"&amp;'Mapa de Riesgos Corrupcion '!$A$32,"")</f>
        <v/>
      </c>
      <c r="AA19" s="160" t="str">
        <f>IF('Mapa de Riesgos Corrupcion '!$AP$38=BC19,"R"&amp;'Mapa de Riesgos Corrupcion '!$A$38,"")</f>
        <v/>
      </c>
      <c r="AB19" s="161"/>
      <c r="AC19" s="319"/>
      <c r="AE19" t="str">
        <f t="shared" si="1"/>
        <v>MediaLeve</v>
      </c>
      <c r="AF19" t="str">
        <f t="shared" si="2"/>
        <v>MediaLeve</v>
      </c>
      <c r="AG19" t="str">
        <f t="shared" si="3"/>
        <v>MediaLeve</v>
      </c>
      <c r="AH19" t="str">
        <f t="shared" si="4"/>
        <v>MediaLeve</v>
      </c>
      <c r="AI19" t="str">
        <f t="shared" si="5"/>
        <v>MediaLeve</v>
      </c>
      <c r="AJ19" t="str">
        <f t="shared" si="6"/>
        <v>MediaMenor</v>
      </c>
      <c r="AK19" t="str">
        <f t="shared" si="7"/>
        <v>MediaMenor</v>
      </c>
      <c r="AL19" t="str">
        <f t="shared" si="8"/>
        <v>MediaMenor</v>
      </c>
      <c r="AM19" t="str">
        <f t="shared" si="9"/>
        <v>MediaMenor</v>
      </c>
      <c r="AN19" t="str">
        <f t="shared" si="10"/>
        <v>MediaMenor</v>
      </c>
      <c r="AO19" t="str">
        <f t="shared" si="11"/>
        <v>MediaModerado</v>
      </c>
      <c r="AP19" t="str">
        <f t="shared" si="12"/>
        <v>MediaModerado</v>
      </c>
      <c r="AQ19" t="str">
        <f t="shared" si="13"/>
        <v>MediaModerado</v>
      </c>
      <c r="AR19" t="str">
        <f t="shared" si="14"/>
        <v>MediaModerado</v>
      </c>
      <c r="AS19" t="str">
        <f t="shared" si="15"/>
        <v>MediaModerado</v>
      </c>
      <c r="AT19" t="str">
        <f t="shared" si="16"/>
        <v>MediaMayor</v>
      </c>
      <c r="AU19" t="str">
        <f t="shared" si="17"/>
        <v>MediaMayor</v>
      </c>
      <c r="AV19" t="str">
        <f t="shared" si="18"/>
        <v>MediaMayor</v>
      </c>
      <c r="AW19" t="str">
        <f t="shared" si="19"/>
        <v>MediaMayor</v>
      </c>
      <c r="AX19" t="str">
        <f t="shared" si="20"/>
        <v>MediaMayor</v>
      </c>
      <c r="AY19" t="str">
        <f t="shared" si="21"/>
        <v>MediaCatastrófico</v>
      </c>
      <c r="AZ19" t="str">
        <f t="shared" si="22"/>
        <v>MediaCatastrófico</v>
      </c>
      <c r="BA19" t="str">
        <f t="shared" si="23"/>
        <v>MediaCatastrófico</v>
      </c>
      <c r="BB19" t="str">
        <f t="shared" si="24"/>
        <v>MediaCatastrófico</v>
      </c>
      <c r="BC19" t="str">
        <f t="shared" si="25"/>
        <v>MediaCatastrófico</v>
      </c>
    </row>
    <row r="20" spans="1:55" ht="15.75" thickBot="1">
      <c r="A20" s="304"/>
      <c r="B20" s="171" t="s">
        <v>105</v>
      </c>
      <c r="C20" s="183" t="str">
        <f>IF('Mapa de Riesgos Corrupcion '!$AP$15=Matriz!AE20,"R"&amp;'Mapa de Riesgos Corrupcion '!$A$15,"")</f>
        <v/>
      </c>
      <c r="D20" s="184" t="str">
        <f>IF('Mapa de Riesgos Corrupcion '!$AP$21=AF20,"R"&amp;'Mapa de Riesgos Corrupcion '!$A$21,"")</f>
        <v/>
      </c>
      <c r="E20" s="184" t="str">
        <f>IF('Mapa de Riesgos Corrupcion '!$AP$27=AG20,"R"&amp;'Mapa de Riesgos Corrupcion '!$A$27,"")</f>
        <v/>
      </c>
      <c r="F20" s="184" t="str">
        <f>IF('Mapa de Riesgos Corrupcion '!$AP$33=AH20,"R"&amp;'Mapa de Riesgos Corrupcion '!$A$33,"")</f>
        <v/>
      </c>
      <c r="G20" s="185" t="str">
        <f>IF('Mapa de Riesgos Corrupcion '!$AP$39=AI20,"R"&amp;'Mapa de Riesgos Corrupcion '!$A$39,"")</f>
        <v/>
      </c>
      <c r="H20" s="186" t="str">
        <f>IF('Mapa de Riesgos Corrupcion '!$AP$15=Matriz!AJ20,"R"&amp;'Mapa de Riesgos Corrupcion '!$A$15,"")</f>
        <v/>
      </c>
      <c r="I20" s="187" t="str">
        <f>IF('Mapa de Riesgos Corrupcion '!$AP$21=AK20,"R"&amp;'Mapa de Riesgos Corrupcion '!$A$21,"")</f>
        <v>R12</v>
      </c>
      <c r="J20" s="187" t="str">
        <f>IF('Mapa de Riesgos Corrupcion '!$AP$27=AL20,"R"&amp;'Mapa de Riesgos Corrupcion '!$A$27,"")</f>
        <v/>
      </c>
      <c r="K20" s="187" t="str">
        <f>IF('Mapa de Riesgos Corrupcion '!$AP$33=AM20,"R"&amp;'Mapa de Riesgos Corrupcion '!$A$33,"")</f>
        <v/>
      </c>
      <c r="L20" s="188" t="str">
        <f>IF('Mapa de Riesgos Corrupcion '!$AP$39=AN20,"R"&amp;'Mapa de Riesgos Corrupcion '!$A$39,"")</f>
        <v/>
      </c>
      <c r="M20" s="186" t="str">
        <f>IF('Mapa de Riesgos Corrupcion '!$AP$15=Matriz!AO20,"R"&amp;'Mapa de Riesgos Corrupcion '!$A$15,"")</f>
        <v/>
      </c>
      <c r="N20" s="187" t="str">
        <f>IF('Mapa de Riesgos Corrupcion '!$AP$21=AP20,"R"&amp;'Mapa de Riesgos Corrupcion '!$A$21,"")</f>
        <v/>
      </c>
      <c r="O20" s="187" t="str">
        <f>IF('Mapa de Riesgos Corrupcion '!$AP$27=AQ20,"R"&amp;'Mapa de Riesgos Corrupcion '!$A$27,"")</f>
        <v/>
      </c>
      <c r="P20" s="187" t="str">
        <f>IF('Mapa de Riesgos Corrupcion '!$AP$33=AR20,"R"&amp;'Mapa de Riesgos Corrupcion '!$A$33,"")</f>
        <v/>
      </c>
      <c r="Q20" s="188" t="str">
        <f>IF('Mapa de Riesgos Corrupcion '!$AP$39=AS20,"R"&amp;'Mapa de Riesgos Corrupcion '!$A$39,"")</f>
        <v/>
      </c>
      <c r="R20" s="163" t="str">
        <f>IF('Mapa de Riesgos Corrupcion '!$AP$15=Matriz!AT20,"R"&amp;'Mapa de Riesgos Corrupcion '!$A$15,"")</f>
        <v/>
      </c>
      <c r="S20" s="164" t="str">
        <f>IF('Mapa de Riesgos Corrupcion '!$AP$21=AU20,"R"&amp;'Mapa de Riesgos Corrupcion '!$A$21,"")</f>
        <v/>
      </c>
      <c r="T20" s="164" t="str">
        <f>IF('Mapa de Riesgos Corrupcion '!$AP$27=AV20,"R"&amp;'Mapa de Riesgos Corrupcion '!$A$27,"")</f>
        <v/>
      </c>
      <c r="U20" s="164" t="str">
        <f>IF('Mapa de Riesgos Corrupcion '!$AP$33=AW20,"R"&amp;'Mapa de Riesgos Corrupcion '!$A$33,"")</f>
        <v/>
      </c>
      <c r="V20" s="165" t="str">
        <f>IF('Mapa de Riesgos Corrupcion '!$AP$39=AX20,"R"&amp;'Mapa de Riesgos Corrupcion '!$A$39,"")</f>
        <v/>
      </c>
      <c r="W20" s="169" t="str">
        <f>IF('Mapa de Riesgos Corrupcion '!$AP$15=Matriz!AY20,"R"&amp;'Mapa de Riesgos Corrupcion '!$A$15,"")</f>
        <v/>
      </c>
      <c r="X20" s="169" t="str">
        <f>IF('Mapa de Riesgos Corrupcion '!$AP$21=AZ20,"R"&amp;'Mapa de Riesgos Corrupcion '!$A$21,"")</f>
        <v/>
      </c>
      <c r="Y20" s="169" t="str">
        <f>IF('Mapa de Riesgos Corrupcion '!$AP$27=BA20,"R"&amp;'Mapa de Riesgos Corrupcion '!$A$27,"")</f>
        <v/>
      </c>
      <c r="Z20" s="169" t="str">
        <f>IF('Mapa de Riesgos Corrupcion '!$AP$33=BB20,"R"&amp;'Mapa de Riesgos Corrupcion '!$A$33,"")</f>
        <v/>
      </c>
      <c r="AA20" s="170" t="str">
        <f>IF('Mapa de Riesgos Corrupcion '!$AP$39=BC20,"R"&amp;'Mapa de Riesgos Corrupcion '!$A$39,"")</f>
        <v/>
      </c>
      <c r="AB20" s="161"/>
      <c r="AC20" s="320"/>
      <c r="AE20" t="str">
        <f t="shared" si="1"/>
        <v>MediaLeve</v>
      </c>
      <c r="AF20" t="str">
        <f t="shared" si="2"/>
        <v>MediaLeve</v>
      </c>
      <c r="AG20" t="str">
        <f t="shared" si="3"/>
        <v>MediaLeve</v>
      </c>
      <c r="AH20" t="str">
        <f t="shared" si="4"/>
        <v>MediaLeve</v>
      </c>
      <c r="AI20" t="str">
        <f t="shared" si="5"/>
        <v>MediaLeve</v>
      </c>
      <c r="AJ20" t="str">
        <f t="shared" si="6"/>
        <v>MediaMenor</v>
      </c>
      <c r="AK20" t="str">
        <f t="shared" si="7"/>
        <v>MediaMenor</v>
      </c>
      <c r="AL20" t="str">
        <f t="shared" si="8"/>
        <v>MediaMenor</v>
      </c>
      <c r="AM20" t="str">
        <f t="shared" si="9"/>
        <v>MediaMenor</v>
      </c>
      <c r="AN20" t="str">
        <f t="shared" si="10"/>
        <v>MediaMenor</v>
      </c>
      <c r="AO20" t="str">
        <f t="shared" si="11"/>
        <v>MediaModerado</v>
      </c>
      <c r="AP20" t="str">
        <f t="shared" si="12"/>
        <v>MediaModerado</v>
      </c>
      <c r="AQ20" t="str">
        <f t="shared" si="13"/>
        <v>MediaModerado</v>
      </c>
      <c r="AR20" t="str">
        <f t="shared" si="14"/>
        <v>MediaModerado</v>
      </c>
      <c r="AS20" t="str">
        <f t="shared" si="15"/>
        <v>MediaModerado</v>
      </c>
      <c r="AT20" t="str">
        <f t="shared" si="16"/>
        <v>MediaMayor</v>
      </c>
      <c r="AU20" t="str">
        <f t="shared" si="17"/>
        <v>MediaMayor</v>
      </c>
      <c r="AV20" t="str">
        <f t="shared" si="18"/>
        <v>MediaMayor</v>
      </c>
      <c r="AW20" t="str">
        <f t="shared" si="19"/>
        <v>MediaMayor</v>
      </c>
      <c r="AX20" t="str">
        <f t="shared" si="20"/>
        <v>MediaMayor</v>
      </c>
      <c r="AY20" t="str">
        <f t="shared" si="21"/>
        <v>MediaCatastrófico</v>
      </c>
      <c r="AZ20" t="str">
        <f t="shared" si="22"/>
        <v>MediaCatastrófico</v>
      </c>
      <c r="BA20" t="str">
        <f t="shared" si="23"/>
        <v>MediaCatastrófico</v>
      </c>
      <c r="BB20" t="str">
        <f t="shared" si="24"/>
        <v>MediaCatastrófico</v>
      </c>
      <c r="BC20" t="str">
        <f t="shared" si="25"/>
        <v>MediaCatastrófico</v>
      </c>
    </row>
    <row r="21" spans="1:55" ht="15.75" thickBot="1">
      <c r="A21" s="305" t="s">
        <v>112</v>
      </c>
      <c r="B21" s="171" t="s">
        <v>51</v>
      </c>
      <c r="C21" s="189" t="str">
        <f>IF('Mapa de Riesgos Corrupcion '!$AP$10=Matriz!AE21,"R"&amp;'Mapa de Riesgos Corrupcion '!$A$10,"")</f>
        <v/>
      </c>
      <c r="D21" s="190" t="str">
        <f>IF('Mapa de Riesgos Corrupcion '!$AP$16=AF21,"R"&amp;'Mapa de Riesgos Corrupcion '!$A$16,"")</f>
        <v>R7</v>
      </c>
      <c r="E21" s="190" t="str">
        <f>IF('Mapa de Riesgos Corrupcion '!$AP$22=AG21,"R"&amp;'Mapa de Riesgos Corrupcion '!$A$22,"")</f>
        <v/>
      </c>
      <c r="F21" s="190" t="str">
        <f>IF('Mapa de Riesgos Corrupcion '!$AP$28=AH21,"R"&amp;'Mapa de Riesgos Corrupcion '!$A$28,"")</f>
        <v/>
      </c>
      <c r="G21" s="191" t="str">
        <f>IF('Mapa de Riesgos Corrupcion '!$AP$34=AI21,"R"&amp;'Mapa de Riesgos Corrupcion '!$A$34,"")</f>
        <v/>
      </c>
      <c r="H21" s="172" t="str">
        <f>IF('Mapa de Riesgos Corrupcion '!$AP$10=Matriz!AJ21,"R"&amp;'Mapa de Riesgos Corrupcion '!$A$10,"")</f>
        <v/>
      </c>
      <c r="I21" s="173" t="str">
        <f>IF('Mapa de Riesgos Corrupcion '!$AP$16=AK21,"R"&amp;'Mapa de Riesgos Corrupcion '!$A$16,"")</f>
        <v/>
      </c>
      <c r="J21" s="173" t="str">
        <f>IF('Mapa de Riesgos Corrupcion '!$AP$22=AL21,"R"&amp;'Mapa de Riesgos Corrupcion '!$A$22,"")</f>
        <v/>
      </c>
      <c r="K21" s="173" t="str">
        <f>IF('Mapa de Riesgos Corrupcion '!$AP$28=AM21,"R"&amp;'Mapa de Riesgos Corrupcion '!$A$28,"")</f>
        <v/>
      </c>
      <c r="L21" s="174" t="str">
        <f>IF('Mapa de Riesgos Corrupcion '!$AP$34=AN21,"R"&amp;'Mapa de Riesgos Corrupcion '!$A$34,"")</f>
        <v/>
      </c>
      <c r="M21" s="172" t="str">
        <f>IF('Mapa de Riesgos Corrupcion '!$AP$10=Matriz!AO21,"R"&amp;'Mapa de Riesgos Corrupcion '!$A$10,"")</f>
        <v/>
      </c>
      <c r="N21" s="173" t="str">
        <f>IF('Mapa de Riesgos Corrupcion '!$AP$16=AP21,"R"&amp;'Mapa de Riesgos Corrupcion '!$A$16,"")</f>
        <v/>
      </c>
      <c r="O21" s="173" t="str">
        <f>IF('Mapa de Riesgos Corrupcion '!$AP$22=AQ21,"R"&amp;'Mapa de Riesgos Corrupcion '!$A$22,"")</f>
        <v/>
      </c>
      <c r="P21" s="173" t="str">
        <f>IF('Mapa de Riesgos Corrupcion '!$AP$28=AR21,"R"&amp;'Mapa de Riesgos Corrupcion '!$A$28,"")</f>
        <v/>
      </c>
      <c r="Q21" s="174" t="str">
        <f>IF('Mapa de Riesgos Corrupcion '!$AP$34=AS21,"R"&amp;'Mapa de Riesgos Corrupcion '!$A$34,"")</f>
        <v/>
      </c>
      <c r="R21" s="175" t="str">
        <f>IF('Mapa de Riesgos Corrupcion '!$AP$10=Matriz!AT21,"R"&amp;'Mapa de Riesgos Corrupcion '!$A$10,"")</f>
        <v/>
      </c>
      <c r="S21" s="176" t="str">
        <f>IF('Mapa de Riesgos Corrupcion '!$AP$16=AU21,"R"&amp;'Mapa de Riesgos Corrupcion '!$A$16,"")</f>
        <v/>
      </c>
      <c r="T21" s="176" t="str">
        <f>IF('Mapa de Riesgos Corrupcion '!$AP$22=AV21,"R"&amp;'Mapa de Riesgos Corrupcion '!$A$22,"")</f>
        <v/>
      </c>
      <c r="U21" s="176" t="str">
        <f>IF('Mapa de Riesgos Corrupcion '!$AP$28=AW21,"R"&amp;'Mapa de Riesgos Corrupcion '!$A$28,"")</f>
        <v>R19</v>
      </c>
      <c r="V21" s="177" t="str">
        <f>IF('Mapa de Riesgos Corrupcion '!$AP$34=AX21,"R"&amp;'Mapa de Riesgos Corrupcion '!$A$34,"")</f>
        <v/>
      </c>
      <c r="W21" s="178" t="str">
        <f>IF('Mapa de Riesgos Corrupcion '!$AP$10=Matriz!AY21,"R"&amp;'Mapa de Riesgos Corrupcion '!$A$10,"")</f>
        <v/>
      </c>
      <c r="X21" s="178" t="str">
        <f>IF('Mapa de Riesgos Corrupcion '!$AP$16=AZ21,"R"&amp;'Mapa de Riesgos Corrupcion '!$A$16,"")</f>
        <v/>
      </c>
      <c r="Y21" s="178" t="str">
        <f>IF('Mapa de Riesgos Corrupcion '!$AP$22=BA21,"R"&amp;'Mapa de Riesgos Corrupcion '!$A$22,"")</f>
        <v/>
      </c>
      <c r="Z21" s="178" t="str">
        <f>IF('Mapa de Riesgos Corrupcion '!$AP$28=BB21,"R"&amp;'Mapa de Riesgos Corrupcion '!$A$28,"")</f>
        <v/>
      </c>
      <c r="AA21" s="179" t="str">
        <f>IF('Mapa de Riesgos Corrupcion '!$AP$34=BC21,"R"&amp;'Mapa de Riesgos Corrupcion '!$A$34,"")</f>
        <v/>
      </c>
      <c r="AB21" s="161"/>
      <c r="AC21" s="321" t="s">
        <v>306</v>
      </c>
      <c r="AE21" t="str">
        <f t="shared" si="1"/>
        <v>BajaLeve</v>
      </c>
      <c r="AF21" t="str">
        <f t="shared" si="2"/>
        <v>BajaLeve</v>
      </c>
      <c r="AG21" t="str">
        <f t="shared" si="3"/>
        <v>BajaLeve</v>
      </c>
      <c r="AH21" t="str">
        <f t="shared" si="4"/>
        <v>BajaLeve</v>
      </c>
      <c r="AI21" t="str">
        <f t="shared" si="5"/>
        <v>BajaLeve</v>
      </c>
      <c r="AJ21" t="str">
        <f t="shared" si="6"/>
        <v>BajaMenor</v>
      </c>
      <c r="AK21" t="str">
        <f t="shared" si="7"/>
        <v>BajaMenor</v>
      </c>
      <c r="AL21" t="str">
        <f t="shared" si="8"/>
        <v>BajaMenor</v>
      </c>
      <c r="AM21" t="str">
        <f t="shared" si="9"/>
        <v>BajaMenor</v>
      </c>
      <c r="AN21" t="str">
        <f t="shared" si="10"/>
        <v>BajaMenor</v>
      </c>
      <c r="AO21" t="str">
        <f t="shared" si="11"/>
        <v>BajaModerado</v>
      </c>
      <c r="AP21" t="str">
        <f t="shared" si="12"/>
        <v>BajaModerado</v>
      </c>
      <c r="AQ21" t="str">
        <f t="shared" si="13"/>
        <v>BajaModerado</v>
      </c>
      <c r="AR21" t="str">
        <f t="shared" si="14"/>
        <v>BajaModerado</v>
      </c>
      <c r="AS21" t="str">
        <f t="shared" si="15"/>
        <v>BajaModerado</v>
      </c>
      <c r="AT21" t="str">
        <f t="shared" si="16"/>
        <v>BajaMayor</v>
      </c>
      <c r="AU21" t="str">
        <f t="shared" si="17"/>
        <v>BajaMayor</v>
      </c>
      <c r="AV21" t="str">
        <f t="shared" si="18"/>
        <v>BajaMayor</v>
      </c>
      <c r="AW21" t="str">
        <f t="shared" si="19"/>
        <v>BajaMayor</v>
      </c>
      <c r="AX21" t="str">
        <f t="shared" si="20"/>
        <v>BajaMayor</v>
      </c>
      <c r="AY21" t="str">
        <f t="shared" si="21"/>
        <v>BajaCatastrófico</v>
      </c>
      <c r="AZ21" t="str">
        <f t="shared" si="22"/>
        <v>BajaCatastrófico</v>
      </c>
      <c r="BA21" t="str">
        <f t="shared" si="23"/>
        <v>BajaCatastrófico</v>
      </c>
      <c r="BB21" t="str">
        <f t="shared" si="24"/>
        <v>BajaCatastrófico</v>
      </c>
      <c r="BC21" t="str">
        <f t="shared" si="25"/>
        <v>BajaCatastrófico</v>
      </c>
    </row>
    <row r="22" spans="1:55" ht="15.75" thickBot="1">
      <c r="A22" s="304"/>
      <c r="B22" s="171" t="s">
        <v>51</v>
      </c>
      <c r="C22" s="192" t="str">
        <f>IF('Mapa de Riesgos Corrupcion '!$AP$11=Matriz!AE22,"R"&amp;'Mapa de Riesgos Corrupcion '!$A$11,"")</f>
        <v/>
      </c>
      <c r="D22" s="193" t="str">
        <f>IF('Mapa de Riesgos Corrupcion '!$AP$17=AF22,"R"&amp;'Mapa de Riesgos Corrupcion '!$A$17,"")</f>
        <v/>
      </c>
      <c r="E22" s="193" t="str">
        <f>IF('Mapa de Riesgos Corrupcion '!$AP$23=AG22,"R"&amp;'Mapa de Riesgos Corrupcion '!$A$23,"")</f>
        <v/>
      </c>
      <c r="F22" s="193" t="str">
        <f>IF('Mapa de Riesgos Corrupcion '!$AP$29=AH22,"R"&amp;'Mapa de Riesgos Corrupcion '!$A$29,"")</f>
        <v/>
      </c>
      <c r="G22" s="194" t="str">
        <f>IF('Mapa de Riesgos Corrupcion '!$AP$35=AI22,"R"&amp;'Mapa de Riesgos Corrupcion '!$A$35,"")</f>
        <v/>
      </c>
      <c r="H22" s="180" t="str">
        <f>IF('Mapa de Riesgos Corrupcion '!$AP$11=Matriz!AJ22,"R"&amp;'Mapa de Riesgos Corrupcion '!$A$11,"")</f>
        <v/>
      </c>
      <c r="I22" s="181" t="str">
        <f>IF('Mapa de Riesgos Corrupcion '!$AP$17=AK22,"R"&amp;'Mapa de Riesgos Corrupcion '!$A$17,"")</f>
        <v/>
      </c>
      <c r="J22" s="181" t="str">
        <f>IF('Mapa de Riesgos Corrupcion '!$AP$23=AL22,"R"&amp;'Mapa de Riesgos Corrupcion '!$A$23,"")</f>
        <v/>
      </c>
      <c r="K22" s="181" t="str">
        <f>IF('Mapa de Riesgos Corrupcion '!$AP$29=AM22,"R"&amp;'Mapa de Riesgos Corrupcion '!$A$29,"")</f>
        <v/>
      </c>
      <c r="L22" s="182" t="str">
        <f>IF('Mapa de Riesgos Corrupcion '!$AP$35=AN22,"R"&amp;'Mapa de Riesgos Corrupcion '!$A$35,"")</f>
        <v/>
      </c>
      <c r="M22" s="180" t="str">
        <f>IF('Mapa de Riesgos Corrupcion '!$AP$11=Matriz!AO22,"R"&amp;'Mapa de Riesgos Corrupcion '!$A$11,"")</f>
        <v/>
      </c>
      <c r="N22" s="181" t="str">
        <f>IF('Mapa de Riesgos Corrupcion '!$AP$17=AP22,"R"&amp;'Mapa de Riesgos Corrupcion '!$A$17,"")</f>
        <v/>
      </c>
      <c r="O22" s="181" t="str">
        <f>IF('Mapa de Riesgos Corrupcion '!$AP$23=AQ22,"R"&amp;'Mapa de Riesgos Corrupcion '!$A$23,"")</f>
        <v/>
      </c>
      <c r="P22" s="181" t="str">
        <f>IF('Mapa de Riesgos Corrupcion '!$AP$29=AR22,"R"&amp;'Mapa de Riesgos Corrupcion '!$A$29,"")</f>
        <v/>
      </c>
      <c r="Q22" s="182" t="str">
        <f>IF('Mapa de Riesgos Corrupcion '!$AP$35=AS22,"R"&amp;'Mapa de Riesgos Corrupcion '!$A$35,"")</f>
        <v/>
      </c>
      <c r="R22" s="156" t="str">
        <f>IF('Mapa de Riesgos Corrupcion '!$AP$11=Matriz!AT22,"R"&amp;'Mapa de Riesgos Corrupcion '!$A$11,"")</f>
        <v/>
      </c>
      <c r="S22" s="157" t="str">
        <f>IF('Mapa de Riesgos Corrupcion '!$AP$17=AU22,"R"&amp;'Mapa de Riesgos Corrupcion '!$A$17,"")</f>
        <v/>
      </c>
      <c r="T22" s="157" t="str">
        <f>IF('Mapa de Riesgos Corrupcion '!$AP$23=AV22,"R"&amp;'Mapa de Riesgos Corrupcion '!$A$23,"")</f>
        <v/>
      </c>
      <c r="U22" s="157" t="str">
        <f>IF('Mapa de Riesgos Corrupcion '!$AP$29=AW22,"R"&amp;'Mapa de Riesgos Corrupcion '!$A$29,"")</f>
        <v/>
      </c>
      <c r="V22" s="158" t="str">
        <f>IF('Mapa de Riesgos Corrupcion '!$AP$35=AX22,"R"&amp;'Mapa de Riesgos Corrupcion '!$A$35,"")</f>
        <v/>
      </c>
      <c r="W22" s="159" t="str">
        <f>IF('Mapa de Riesgos Corrupcion '!$AP$11=Matriz!AY22,"R"&amp;'Mapa de Riesgos Corrupcion '!$A$11,"")</f>
        <v/>
      </c>
      <c r="X22" s="159" t="str">
        <f>IF('Mapa de Riesgos Corrupcion '!$AP$17=AZ22,"R"&amp;'Mapa de Riesgos Corrupcion '!$A$17,"")</f>
        <v/>
      </c>
      <c r="Y22" s="159" t="str">
        <f>IF('Mapa de Riesgos Corrupcion '!$AP$23=BA22,"R"&amp;'Mapa de Riesgos Corrupcion '!$A$23,"")</f>
        <v/>
      </c>
      <c r="Z22" s="159" t="str">
        <f>IF('Mapa de Riesgos Corrupcion '!$AP$29=BB22,"R"&amp;'Mapa de Riesgos Corrupcion '!$A$29,"")</f>
        <v/>
      </c>
      <c r="AA22" s="160" t="str">
        <f>IF('Mapa de Riesgos Corrupcion '!$AP$35=BC22,"R"&amp;'Mapa de Riesgos Corrupcion '!$A$35,"")</f>
        <v/>
      </c>
      <c r="AB22" s="161"/>
      <c r="AC22" s="322"/>
      <c r="AE22" t="str">
        <f t="shared" si="1"/>
        <v>BajaLeve</v>
      </c>
      <c r="AF22" t="str">
        <f t="shared" si="2"/>
        <v>BajaLeve</v>
      </c>
      <c r="AG22" t="str">
        <f t="shared" si="3"/>
        <v>BajaLeve</v>
      </c>
      <c r="AH22" t="str">
        <f t="shared" si="4"/>
        <v>BajaLeve</v>
      </c>
      <c r="AI22" t="str">
        <f t="shared" si="5"/>
        <v>BajaLeve</v>
      </c>
      <c r="AJ22" t="str">
        <f t="shared" si="6"/>
        <v>BajaMenor</v>
      </c>
      <c r="AK22" t="str">
        <f t="shared" si="7"/>
        <v>BajaMenor</v>
      </c>
      <c r="AL22" t="str">
        <f t="shared" si="8"/>
        <v>BajaMenor</v>
      </c>
      <c r="AM22" t="str">
        <f t="shared" si="9"/>
        <v>BajaMenor</v>
      </c>
      <c r="AN22" t="str">
        <f t="shared" si="10"/>
        <v>BajaMenor</v>
      </c>
      <c r="AO22" t="str">
        <f t="shared" si="11"/>
        <v>BajaModerado</v>
      </c>
      <c r="AP22" t="str">
        <f t="shared" si="12"/>
        <v>BajaModerado</v>
      </c>
      <c r="AQ22" t="str">
        <f t="shared" si="13"/>
        <v>BajaModerado</v>
      </c>
      <c r="AR22" t="str">
        <f t="shared" si="14"/>
        <v>BajaModerado</v>
      </c>
      <c r="AS22" t="str">
        <f t="shared" si="15"/>
        <v>BajaModerado</v>
      </c>
      <c r="AT22" t="str">
        <f t="shared" si="16"/>
        <v>BajaMayor</v>
      </c>
      <c r="AU22" t="str">
        <f t="shared" si="17"/>
        <v>BajaMayor</v>
      </c>
      <c r="AV22" t="str">
        <f t="shared" si="18"/>
        <v>BajaMayor</v>
      </c>
      <c r="AW22" t="str">
        <f t="shared" si="19"/>
        <v>BajaMayor</v>
      </c>
      <c r="AX22" t="str">
        <f t="shared" si="20"/>
        <v>BajaMayor</v>
      </c>
      <c r="AY22" t="str">
        <f t="shared" si="21"/>
        <v>BajaCatastrófico</v>
      </c>
      <c r="AZ22" t="str">
        <f t="shared" si="22"/>
        <v>BajaCatastrófico</v>
      </c>
      <c r="BA22" t="str">
        <f t="shared" si="23"/>
        <v>BajaCatastrófico</v>
      </c>
      <c r="BB22" t="str">
        <f t="shared" si="24"/>
        <v>BajaCatastrófico</v>
      </c>
      <c r="BC22" t="str">
        <f t="shared" si="25"/>
        <v>BajaCatastrófico</v>
      </c>
    </row>
    <row r="23" spans="1:55" ht="15.75" thickBot="1">
      <c r="A23" s="304"/>
      <c r="B23" s="171" t="s">
        <v>51</v>
      </c>
      <c r="C23" s="192" t="str">
        <f>IF('Mapa de Riesgos Corrupcion '!$AP$12=Matriz!AE23,"R"&amp;'Mapa de Riesgos Corrupcion '!$A$12,"")</f>
        <v/>
      </c>
      <c r="D23" s="193" t="str">
        <f>IF('Mapa de Riesgos Corrupcion '!$AP$18=AF23,"R"&amp;'Mapa de Riesgos Corrupcion '!$A$18,"")</f>
        <v/>
      </c>
      <c r="E23" s="193" t="str">
        <f>IF('Mapa de Riesgos Corrupcion '!$AP$24=AG23,"R"&amp;'Mapa de Riesgos Corrupcion '!$A$24,"")</f>
        <v/>
      </c>
      <c r="F23" s="193" t="str">
        <f>IF('Mapa de Riesgos Corrupcion '!$AP$30=AH23,"R"&amp;'Mapa de Riesgos Corrupcion '!$A$30,"")</f>
        <v/>
      </c>
      <c r="G23" s="194" t="str">
        <f>IF('Mapa de Riesgos Corrupcion '!$AP$36=AI23,"R"&amp;'Mapa de Riesgos Corrupcion '!$A$36,"")</f>
        <v/>
      </c>
      <c r="H23" s="180" t="str">
        <f>IF('Mapa de Riesgos Corrupcion '!$AP$12=Matriz!AJ23,"R"&amp;'Mapa de Riesgos Corrupcion '!$A$12,"")</f>
        <v/>
      </c>
      <c r="I23" s="181" t="str">
        <f>IF('Mapa de Riesgos Corrupcion '!$AP$18=AK23,"R"&amp;'Mapa de Riesgos Corrupcion '!$A$18,"")</f>
        <v/>
      </c>
      <c r="J23" s="181" t="str">
        <f>IF('Mapa de Riesgos Corrupcion '!$AP$24=AL23,"R"&amp;'Mapa de Riesgos Corrupcion '!$A$24,"")</f>
        <v/>
      </c>
      <c r="K23" s="181" t="str">
        <f>IF('Mapa de Riesgos Corrupcion '!$AP$30=AM23,"R"&amp;'Mapa de Riesgos Corrupcion '!$A$30,"")</f>
        <v/>
      </c>
      <c r="L23" s="182" t="str">
        <f>IF('Mapa de Riesgos Corrupcion '!$AP$36=AN23,"R"&amp;'Mapa de Riesgos Corrupcion '!$A$36,"")</f>
        <v/>
      </c>
      <c r="M23" s="180" t="str">
        <f>IF('Mapa de Riesgos Corrupcion '!$AP$12=Matriz!AO23,"R"&amp;'Mapa de Riesgos Corrupcion '!$A$12,"")</f>
        <v/>
      </c>
      <c r="N23" s="181" t="str">
        <f>IF('Mapa de Riesgos Corrupcion '!$AP$18=AP23,"R"&amp;'Mapa de Riesgos Corrupcion '!$A$18,"")</f>
        <v/>
      </c>
      <c r="O23" s="181" t="str">
        <f>IF('Mapa de Riesgos Corrupcion '!$AP$24=AQ23,"R"&amp;'Mapa de Riesgos Corrupcion '!$A$24,"")</f>
        <v/>
      </c>
      <c r="P23" s="181" t="str">
        <f>IF('Mapa de Riesgos Corrupcion '!$AP$30=AR23,"R"&amp;'Mapa de Riesgos Corrupcion '!$A$30,"")</f>
        <v/>
      </c>
      <c r="Q23" s="182" t="str">
        <f>IF('Mapa de Riesgos Corrupcion '!$AP$36=AS23,"R"&amp;'Mapa de Riesgos Corrupcion '!$A$36,"")</f>
        <v/>
      </c>
      <c r="R23" s="156" t="str">
        <f>IF('Mapa de Riesgos Corrupcion '!$AP$12=Matriz!AT23,"R"&amp;'Mapa de Riesgos Corrupcion '!$A$12,"")</f>
        <v/>
      </c>
      <c r="S23" s="157" t="str">
        <f>IF('Mapa de Riesgos Corrupcion '!$AP$18=AU23,"R"&amp;'Mapa de Riesgos Corrupcion '!$A$18,"")</f>
        <v/>
      </c>
      <c r="T23" s="157" t="str">
        <f>IF('Mapa de Riesgos Corrupcion '!$AP$24=AV23,"R"&amp;'Mapa de Riesgos Corrupcion '!$A$24,"")</f>
        <v/>
      </c>
      <c r="U23" s="157" t="str">
        <f>IF('Mapa de Riesgos Corrupcion '!$AP$30=AW23,"R"&amp;'Mapa de Riesgos Corrupcion '!$A$30,"")</f>
        <v/>
      </c>
      <c r="V23" s="158" t="str">
        <f>IF('Mapa de Riesgos Corrupcion '!$AP$36=AX23,"R"&amp;'Mapa de Riesgos Corrupcion '!$A$36,"")</f>
        <v/>
      </c>
      <c r="W23" s="159" t="str">
        <f>IF('Mapa de Riesgos Corrupcion '!$AP$12=Matriz!AY23,"R"&amp;'Mapa de Riesgos Corrupcion '!$A$12,"")</f>
        <v/>
      </c>
      <c r="X23" s="159" t="str">
        <f>IF('Mapa de Riesgos Corrupcion '!$AP$18=AZ23,"R"&amp;'Mapa de Riesgos Corrupcion '!$A$18,"")</f>
        <v/>
      </c>
      <c r="Y23" s="159" t="str">
        <f>IF('Mapa de Riesgos Corrupcion '!$AP$24=BA23,"R"&amp;'Mapa de Riesgos Corrupcion '!$A$24,"")</f>
        <v/>
      </c>
      <c r="Z23" s="159" t="str">
        <f>IF('Mapa de Riesgos Corrupcion '!$AP$30=BB23,"R"&amp;'Mapa de Riesgos Corrupcion '!$A$30,"")</f>
        <v/>
      </c>
      <c r="AA23" s="160" t="str">
        <f>IF('Mapa de Riesgos Corrupcion '!$AP$36=BC23,"R"&amp;'Mapa de Riesgos Corrupcion '!$A$36,"")</f>
        <v/>
      </c>
      <c r="AB23" s="161"/>
      <c r="AC23" s="322"/>
      <c r="AE23" t="str">
        <f t="shared" si="1"/>
        <v>BajaLeve</v>
      </c>
      <c r="AF23" t="str">
        <f t="shared" si="2"/>
        <v>BajaLeve</v>
      </c>
      <c r="AG23" t="str">
        <f t="shared" si="3"/>
        <v>BajaLeve</v>
      </c>
      <c r="AH23" t="str">
        <f t="shared" si="4"/>
        <v>BajaLeve</v>
      </c>
      <c r="AI23" t="str">
        <f t="shared" si="5"/>
        <v>BajaLeve</v>
      </c>
      <c r="AJ23" t="str">
        <f t="shared" si="6"/>
        <v>BajaMenor</v>
      </c>
      <c r="AK23" t="str">
        <f t="shared" si="7"/>
        <v>BajaMenor</v>
      </c>
      <c r="AL23" t="str">
        <f t="shared" si="8"/>
        <v>BajaMenor</v>
      </c>
      <c r="AM23" t="str">
        <f t="shared" si="9"/>
        <v>BajaMenor</v>
      </c>
      <c r="AN23" t="str">
        <f t="shared" si="10"/>
        <v>BajaMenor</v>
      </c>
      <c r="AO23" t="str">
        <f t="shared" si="11"/>
        <v>BajaModerado</v>
      </c>
      <c r="AP23" t="str">
        <f t="shared" si="12"/>
        <v>BajaModerado</v>
      </c>
      <c r="AQ23" t="str">
        <f t="shared" si="13"/>
        <v>BajaModerado</v>
      </c>
      <c r="AR23" t="str">
        <f t="shared" si="14"/>
        <v>BajaModerado</v>
      </c>
      <c r="AS23" t="str">
        <f t="shared" si="15"/>
        <v>BajaModerado</v>
      </c>
      <c r="AT23" t="str">
        <f t="shared" si="16"/>
        <v>BajaMayor</v>
      </c>
      <c r="AU23" t="str">
        <f t="shared" si="17"/>
        <v>BajaMayor</v>
      </c>
      <c r="AV23" t="str">
        <f t="shared" si="18"/>
        <v>BajaMayor</v>
      </c>
      <c r="AW23" t="str">
        <f t="shared" si="19"/>
        <v>BajaMayor</v>
      </c>
      <c r="AX23" t="str">
        <f t="shared" si="20"/>
        <v>BajaMayor</v>
      </c>
      <c r="AY23" t="str">
        <f t="shared" si="21"/>
        <v>BajaCatastrófico</v>
      </c>
      <c r="AZ23" t="str">
        <f t="shared" si="22"/>
        <v>BajaCatastrófico</v>
      </c>
      <c r="BA23" t="str">
        <f t="shared" si="23"/>
        <v>BajaCatastrófico</v>
      </c>
      <c r="BB23" t="str">
        <f t="shared" si="24"/>
        <v>BajaCatastrófico</v>
      </c>
      <c r="BC23" t="str">
        <f t="shared" si="25"/>
        <v>BajaCatastrófico</v>
      </c>
    </row>
    <row r="24" spans="1:55" ht="15.75" thickBot="1">
      <c r="A24" s="304"/>
      <c r="B24" s="171" t="s">
        <v>51</v>
      </c>
      <c r="C24" s="192" t="str">
        <f>IF('Mapa de Riesgos Corrupcion '!$AP$13=Matriz!AE24,"R"&amp;'Mapa de Riesgos Corrupcion '!$A$13,"")</f>
        <v/>
      </c>
      <c r="D24" s="193" t="str">
        <f>IF('Mapa de Riesgos Corrupcion '!$AP$19=AF24,"R"&amp;'Mapa de Riesgos Corrupcion '!$A$19,"")</f>
        <v/>
      </c>
      <c r="E24" s="193" t="str">
        <f>IF('Mapa de Riesgos Corrupcion '!$AP$25=AG24,"R"&amp;'Mapa de Riesgos Corrupcion '!$A$25,"")</f>
        <v/>
      </c>
      <c r="F24" s="193" t="str">
        <f>IF('Mapa de Riesgos Corrupcion '!$AP$31=AH24,"R"&amp;'Mapa de Riesgos Corrupcion '!$A$31,"")</f>
        <v/>
      </c>
      <c r="G24" s="194" t="str">
        <f>IF('Mapa de Riesgos Corrupcion '!$AP$37=AI24,"R"&amp;'Mapa de Riesgos Corrupcion '!$A$37,"")</f>
        <v/>
      </c>
      <c r="H24" s="180" t="str">
        <f>IF('Mapa de Riesgos Corrupcion '!$AP$13=Matriz!AJ24,"R"&amp;'Mapa de Riesgos Corrupcion '!$A$13,"")</f>
        <v/>
      </c>
      <c r="I24" s="181" t="str">
        <f>IF('Mapa de Riesgos Corrupcion '!$AP$19=AK24,"R"&amp;'Mapa de Riesgos Corrupcion '!$A$19,"")</f>
        <v/>
      </c>
      <c r="J24" s="181" t="str">
        <f>IF('Mapa de Riesgos Corrupcion '!$AP$25=AL24,"R"&amp;'Mapa de Riesgos Corrupcion '!$A$25,"")</f>
        <v/>
      </c>
      <c r="K24" s="181" t="str">
        <f>IF('Mapa de Riesgos Corrupcion '!$AP$31=AM24,"R"&amp;'Mapa de Riesgos Corrupcion '!$A$31,"")</f>
        <v/>
      </c>
      <c r="L24" s="182" t="str">
        <f>IF('Mapa de Riesgos Corrupcion '!$AP$37=AN24,"R"&amp;'Mapa de Riesgos Corrupcion '!$A$37,"")</f>
        <v/>
      </c>
      <c r="M24" s="180" t="str">
        <f>IF('Mapa de Riesgos Corrupcion '!$AP$13=Matriz!AO24,"R"&amp;'Mapa de Riesgos Corrupcion '!$A$13,"")</f>
        <v>R4</v>
      </c>
      <c r="N24" s="181" t="str">
        <f>IF('Mapa de Riesgos Corrupcion '!$AP$19=AP24,"R"&amp;'Mapa de Riesgos Corrupcion '!$A$19,"")</f>
        <v/>
      </c>
      <c r="O24" s="181" t="str">
        <f>IF('Mapa de Riesgos Corrupcion '!$AP$25=AQ24,"R"&amp;'Mapa de Riesgos Corrupcion '!$A$25,"")</f>
        <v/>
      </c>
      <c r="P24" s="181" t="str">
        <f>IF('Mapa de Riesgos Corrupcion '!$AP$31=AR24,"R"&amp;'Mapa de Riesgos Corrupcion '!$A$31,"")</f>
        <v/>
      </c>
      <c r="Q24" s="182" t="str">
        <f>IF('Mapa de Riesgos Corrupcion '!$AP$37=AS24,"R"&amp;'Mapa de Riesgos Corrupcion '!$A$37,"")</f>
        <v/>
      </c>
      <c r="R24" s="156" t="str">
        <f>IF('Mapa de Riesgos Corrupcion '!$AP$13=Matriz!AT24,"R"&amp;'Mapa de Riesgos Corrupcion '!$A$13,"")</f>
        <v/>
      </c>
      <c r="S24" s="157" t="str">
        <f>IF('Mapa de Riesgos Corrupcion '!$AP$19=AU24,"R"&amp;'Mapa de Riesgos Corrupcion '!$A$19,"")</f>
        <v/>
      </c>
      <c r="T24" s="157" t="str">
        <f>IF('Mapa de Riesgos Corrupcion '!$AP$25=AV24,"R"&amp;'Mapa de Riesgos Corrupcion '!$A$25,"")</f>
        <v/>
      </c>
      <c r="U24" s="157" t="str">
        <f>IF('Mapa de Riesgos Corrupcion '!$AP$31=AW24,"R"&amp;'Mapa de Riesgos Corrupcion '!$A$31,"")</f>
        <v/>
      </c>
      <c r="V24" s="158" t="str">
        <f>IF('Mapa de Riesgos Corrupcion '!$AP$37=AX24,"R"&amp;'Mapa de Riesgos Corrupcion '!$A$37,"")</f>
        <v/>
      </c>
      <c r="W24" s="159" t="str">
        <f>IF('Mapa de Riesgos Corrupcion '!$AP$13=Matriz!AY24,"R"&amp;'Mapa de Riesgos Corrupcion '!$A$13,"")</f>
        <v/>
      </c>
      <c r="X24" s="159" t="str">
        <f>IF('Mapa de Riesgos Corrupcion '!$AP$19=AZ24,"R"&amp;'Mapa de Riesgos Corrupcion '!$A$19,"")</f>
        <v/>
      </c>
      <c r="Y24" s="159" t="str">
        <f>IF('Mapa de Riesgos Corrupcion '!$AP$25=BA24,"R"&amp;'Mapa de Riesgos Corrupcion '!$A$25,"")</f>
        <v/>
      </c>
      <c r="Z24" s="159" t="str">
        <f>IF('Mapa de Riesgos Corrupcion '!$AP$31=BB24,"R"&amp;'Mapa de Riesgos Corrupcion '!$A$31,"")</f>
        <v/>
      </c>
      <c r="AA24" s="160" t="str">
        <f>IF('Mapa de Riesgos Corrupcion '!$AP$37=BC24,"R"&amp;'Mapa de Riesgos Corrupcion '!$A$37,"")</f>
        <v/>
      </c>
      <c r="AB24" s="161"/>
      <c r="AC24" s="322"/>
      <c r="AE24" t="str">
        <f t="shared" si="1"/>
        <v>BajaLeve</v>
      </c>
      <c r="AF24" t="str">
        <f t="shared" si="2"/>
        <v>BajaLeve</v>
      </c>
      <c r="AG24" t="str">
        <f t="shared" si="3"/>
        <v>BajaLeve</v>
      </c>
      <c r="AH24" t="str">
        <f t="shared" si="4"/>
        <v>BajaLeve</v>
      </c>
      <c r="AI24" t="str">
        <f t="shared" si="5"/>
        <v>BajaLeve</v>
      </c>
      <c r="AJ24" t="str">
        <f t="shared" si="6"/>
        <v>BajaMenor</v>
      </c>
      <c r="AK24" t="str">
        <f t="shared" si="7"/>
        <v>BajaMenor</v>
      </c>
      <c r="AL24" t="str">
        <f t="shared" si="8"/>
        <v>BajaMenor</v>
      </c>
      <c r="AM24" t="str">
        <f t="shared" si="9"/>
        <v>BajaMenor</v>
      </c>
      <c r="AN24" t="str">
        <f t="shared" si="10"/>
        <v>BajaMenor</v>
      </c>
      <c r="AO24" t="str">
        <f t="shared" si="11"/>
        <v>BajaModerado</v>
      </c>
      <c r="AP24" t="str">
        <f t="shared" si="12"/>
        <v>BajaModerado</v>
      </c>
      <c r="AQ24" t="str">
        <f t="shared" si="13"/>
        <v>BajaModerado</v>
      </c>
      <c r="AR24" t="str">
        <f t="shared" si="14"/>
        <v>BajaModerado</v>
      </c>
      <c r="AS24" t="str">
        <f t="shared" si="15"/>
        <v>BajaModerado</v>
      </c>
      <c r="AT24" t="str">
        <f t="shared" si="16"/>
        <v>BajaMayor</v>
      </c>
      <c r="AU24" t="str">
        <f t="shared" si="17"/>
        <v>BajaMayor</v>
      </c>
      <c r="AV24" t="str">
        <f t="shared" si="18"/>
        <v>BajaMayor</v>
      </c>
      <c r="AW24" t="str">
        <f t="shared" si="19"/>
        <v>BajaMayor</v>
      </c>
      <c r="AX24" t="str">
        <f t="shared" si="20"/>
        <v>BajaMayor</v>
      </c>
      <c r="AY24" t="str">
        <f t="shared" si="21"/>
        <v>BajaCatastrófico</v>
      </c>
      <c r="AZ24" t="str">
        <f t="shared" si="22"/>
        <v>BajaCatastrófico</v>
      </c>
      <c r="BA24" t="str">
        <f t="shared" si="23"/>
        <v>BajaCatastrófico</v>
      </c>
      <c r="BB24" t="str">
        <f t="shared" si="24"/>
        <v>BajaCatastrófico</v>
      </c>
      <c r="BC24" t="str">
        <f t="shared" si="25"/>
        <v>BajaCatastrófico</v>
      </c>
    </row>
    <row r="25" spans="1:55" ht="15.75" thickBot="1">
      <c r="A25" s="304"/>
      <c r="B25" s="171" t="s">
        <v>51</v>
      </c>
      <c r="C25" s="192" t="str">
        <f>IF('Mapa de Riesgos Corrupcion '!$AP$14=Matriz!AE25,"R"&amp;'Mapa de Riesgos Corrupcion '!$A$14,"")</f>
        <v/>
      </c>
      <c r="D25" s="193" t="str">
        <f>IF('Mapa de Riesgos Corrupcion '!$AP$20=AF25,"R"&amp;'Mapa de Riesgos Corrupcion '!$A$20,"")</f>
        <v/>
      </c>
      <c r="E25" s="193" t="str">
        <f>IF('Mapa de Riesgos Corrupcion '!$AP$26=AG25,"R"&amp;'Mapa de Riesgos Corrupcion '!$A$26,"")</f>
        <v/>
      </c>
      <c r="F25" s="193" t="str">
        <f ca="1">IF('Mapa de Riesgos Corrupcion '!$AP$32=AH25,"R"&amp;'Mapa de Riesgos Corrupcion '!$A$32,"")</f>
        <v/>
      </c>
      <c r="G25" s="194" t="str">
        <f>IF('Mapa de Riesgos Corrupcion '!$AP$38=AI25,"R"&amp;'Mapa de Riesgos Corrupcion '!$A$38,"")</f>
        <v/>
      </c>
      <c r="H25" s="180" t="str">
        <f>IF('Mapa de Riesgos Corrupcion '!$AP$14=Matriz!AJ25,"R"&amp;'Mapa de Riesgos Corrupcion '!$A$14,"")</f>
        <v>R5</v>
      </c>
      <c r="I25" s="181" t="str">
        <f>IF('Mapa de Riesgos Corrupcion '!$AP$20=AK25,"R"&amp;'Mapa de Riesgos Corrupcion '!$A$20,"")</f>
        <v/>
      </c>
      <c r="J25" s="181" t="str">
        <f>IF('Mapa de Riesgos Corrupcion '!$AP$26=AL25,"R"&amp;'Mapa de Riesgos Corrupcion '!$A$26,"")</f>
        <v/>
      </c>
      <c r="K25" s="181" t="str">
        <f ca="1">IF('Mapa de Riesgos Corrupcion '!$AP$32=AM25,"R"&amp;'Mapa de Riesgos Corrupcion '!$A$32,"")</f>
        <v/>
      </c>
      <c r="L25" s="182" t="str">
        <f>IF('Mapa de Riesgos Corrupcion '!$AP$38=AN25,"R"&amp;'Mapa de Riesgos Corrupcion '!$A$38,"")</f>
        <v/>
      </c>
      <c r="M25" s="180" t="str">
        <f>IF('Mapa de Riesgos Corrupcion '!$AP$14=Matriz!AO25,"R"&amp;'Mapa de Riesgos Corrupcion '!$A$14,"")</f>
        <v/>
      </c>
      <c r="N25" s="181" t="str">
        <f>IF('Mapa de Riesgos Corrupcion '!$AP$20=AP25,"R"&amp;'Mapa de Riesgos Corrupcion '!$A$20,"")</f>
        <v/>
      </c>
      <c r="O25" s="181" t="str">
        <f>IF('Mapa de Riesgos Corrupcion '!$AP$26=AQ25,"R"&amp;'Mapa de Riesgos Corrupcion '!$A$26,"")</f>
        <v/>
      </c>
      <c r="P25" s="181" t="str">
        <f ca="1">IF('Mapa de Riesgos Corrupcion '!$AP$32=AR25,"R"&amp;'Mapa de Riesgos Corrupcion '!$A$32,"")</f>
        <v/>
      </c>
      <c r="Q25" s="182" t="str">
        <f>IF('Mapa de Riesgos Corrupcion '!$AP$38=AS25,"R"&amp;'Mapa de Riesgos Corrupcion '!$A$38,"")</f>
        <v/>
      </c>
      <c r="R25" s="156" t="str">
        <f>IF('Mapa de Riesgos Corrupcion '!$AP$14=Matriz!AT25,"R"&amp;'Mapa de Riesgos Corrupcion '!$A$14,"")</f>
        <v/>
      </c>
      <c r="S25" s="157" t="str">
        <f>IF('Mapa de Riesgos Corrupcion '!$AP$20=AU25,"R"&amp;'Mapa de Riesgos Corrupcion '!$A$20,"")</f>
        <v/>
      </c>
      <c r="T25" s="157" t="str">
        <f>IF('Mapa de Riesgos Corrupcion '!$AP$26=AV25,"R"&amp;'Mapa de Riesgos Corrupcion '!$A$26,"")</f>
        <v/>
      </c>
      <c r="U25" s="157" t="str">
        <f ca="1">IF('Mapa de Riesgos Corrupcion '!$AP$32=AW25,"R"&amp;'Mapa de Riesgos Corrupcion '!$A$32,"")</f>
        <v/>
      </c>
      <c r="V25" s="158" t="str">
        <f>IF('Mapa de Riesgos Corrupcion '!$AP$38=AX25,"R"&amp;'Mapa de Riesgos Corrupcion '!$A$38,"")</f>
        <v/>
      </c>
      <c r="W25" s="159" t="str">
        <f>IF('Mapa de Riesgos Corrupcion '!$AP$14=Matriz!AY25,"R"&amp;'Mapa de Riesgos Corrupcion '!$A$14,"")</f>
        <v/>
      </c>
      <c r="X25" s="159" t="str">
        <f>IF('Mapa de Riesgos Corrupcion '!$AP$20=AZ25,"R"&amp;'Mapa de Riesgos Corrupcion '!$A$20,"")</f>
        <v/>
      </c>
      <c r="Y25" s="159" t="str">
        <f>IF('Mapa de Riesgos Corrupcion '!$AP$26=BA25,"R"&amp;'Mapa de Riesgos Corrupcion '!$A$26,"")</f>
        <v/>
      </c>
      <c r="Z25" s="159" t="str">
        <f ca="1">IF('Mapa de Riesgos Corrupcion '!$AP$32=BB25,"R"&amp;'Mapa de Riesgos Corrupcion '!$A$32,"")</f>
        <v/>
      </c>
      <c r="AA25" s="160" t="str">
        <f>IF('Mapa de Riesgos Corrupcion '!$AP$38=BC25,"R"&amp;'Mapa de Riesgos Corrupcion '!$A$38,"")</f>
        <v/>
      </c>
      <c r="AB25" s="161"/>
      <c r="AC25" s="322"/>
      <c r="AE25" t="str">
        <f t="shared" si="1"/>
        <v>BajaLeve</v>
      </c>
      <c r="AF25" t="str">
        <f t="shared" si="2"/>
        <v>BajaLeve</v>
      </c>
      <c r="AG25" t="str">
        <f t="shared" si="3"/>
        <v>BajaLeve</v>
      </c>
      <c r="AH25" t="str">
        <f t="shared" si="4"/>
        <v>BajaLeve</v>
      </c>
      <c r="AI25" t="str">
        <f t="shared" si="5"/>
        <v>BajaLeve</v>
      </c>
      <c r="AJ25" t="str">
        <f t="shared" si="6"/>
        <v>BajaMenor</v>
      </c>
      <c r="AK25" t="str">
        <f t="shared" si="7"/>
        <v>BajaMenor</v>
      </c>
      <c r="AL25" t="str">
        <f t="shared" si="8"/>
        <v>BajaMenor</v>
      </c>
      <c r="AM25" t="str">
        <f t="shared" si="9"/>
        <v>BajaMenor</v>
      </c>
      <c r="AN25" t="str">
        <f t="shared" si="10"/>
        <v>BajaMenor</v>
      </c>
      <c r="AO25" t="str">
        <f t="shared" si="11"/>
        <v>BajaModerado</v>
      </c>
      <c r="AP25" t="str">
        <f t="shared" si="12"/>
        <v>BajaModerado</v>
      </c>
      <c r="AQ25" t="str">
        <f t="shared" si="13"/>
        <v>BajaModerado</v>
      </c>
      <c r="AR25" t="str">
        <f t="shared" si="14"/>
        <v>BajaModerado</v>
      </c>
      <c r="AS25" t="str">
        <f t="shared" si="15"/>
        <v>BajaModerado</v>
      </c>
      <c r="AT25" t="str">
        <f t="shared" si="16"/>
        <v>BajaMayor</v>
      </c>
      <c r="AU25" t="str">
        <f t="shared" si="17"/>
        <v>BajaMayor</v>
      </c>
      <c r="AV25" t="str">
        <f t="shared" si="18"/>
        <v>BajaMayor</v>
      </c>
      <c r="AW25" t="str">
        <f t="shared" si="19"/>
        <v>BajaMayor</v>
      </c>
      <c r="AX25" t="str">
        <f t="shared" si="20"/>
        <v>BajaMayor</v>
      </c>
      <c r="AY25" t="str">
        <f t="shared" si="21"/>
        <v>BajaCatastrófico</v>
      </c>
      <c r="AZ25" t="str">
        <f t="shared" si="22"/>
        <v>BajaCatastrófico</v>
      </c>
      <c r="BA25" t="str">
        <f t="shared" si="23"/>
        <v>BajaCatastrófico</v>
      </c>
      <c r="BB25" t="str">
        <f t="shared" si="24"/>
        <v>BajaCatastrófico</v>
      </c>
      <c r="BC25" t="str">
        <f t="shared" si="25"/>
        <v>BajaCatastrófico</v>
      </c>
    </row>
    <row r="26" spans="1:55" ht="15.75" thickBot="1">
      <c r="A26" s="304"/>
      <c r="B26" s="171" t="s">
        <v>51</v>
      </c>
      <c r="C26" s="195" t="str">
        <f>IF('Mapa de Riesgos Corrupcion '!$AP$15=Matriz!AE26,"R"&amp;'Mapa de Riesgos Corrupcion '!$A$15,"")</f>
        <v/>
      </c>
      <c r="D26" s="196" t="str">
        <f>IF('Mapa de Riesgos Corrupcion '!$AP$21=AF26,"R"&amp;'Mapa de Riesgos Corrupcion '!$A$21,"")</f>
        <v/>
      </c>
      <c r="E26" s="196" t="str">
        <f>IF('Mapa de Riesgos Corrupcion '!$AP$27=AG26,"R"&amp;'Mapa de Riesgos Corrupcion '!$A$27,"")</f>
        <v/>
      </c>
      <c r="F26" s="196" t="str">
        <f>IF('Mapa de Riesgos Corrupcion '!$AP$33=AH26,"R"&amp;'Mapa de Riesgos Corrupcion '!$A$33,"")</f>
        <v/>
      </c>
      <c r="G26" s="197" t="str">
        <f>IF('Mapa de Riesgos Corrupcion '!$AP$39=AI26,"R"&amp;'Mapa de Riesgos Corrupcion '!$A$39,"")</f>
        <v/>
      </c>
      <c r="H26" s="186" t="str">
        <f>IF('Mapa de Riesgos Corrupcion '!$AP$15=Matriz!AJ26,"R"&amp;'Mapa de Riesgos Corrupcion '!$A$15,"")</f>
        <v/>
      </c>
      <c r="I26" s="187" t="str">
        <f>IF('Mapa de Riesgos Corrupcion '!$AP$21=AK26,"R"&amp;'Mapa de Riesgos Corrupcion '!$A$21,"")</f>
        <v/>
      </c>
      <c r="J26" s="187" t="str">
        <f>IF('Mapa de Riesgos Corrupcion '!$AP$27=AL26,"R"&amp;'Mapa de Riesgos Corrupcion '!$A$27,"")</f>
        <v/>
      </c>
      <c r="K26" s="187" t="str">
        <f>IF('Mapa de Riesgos Corrupcion '!$AP$33=AM26,"R"&amp;'Mapa de Riesgos Corrupcion '!$A$33,"")</f>
        <v/>
      </c>
      <c r="L26" s="188" t="str">
        <f>IF('Mapa de Riesgos Corrupcion '!$AP$39=AN26,"R"&amp;'Mapa de Riesgos Corrupcion '!$A$39,"")</f>
        <v/>
      </c>
      <c r="M26" s="186" t="str">
        <f>IF('Mapa de Riesgos Corrupcion '!$AP$15=Matriz!AO26,"R"&amp;'Mapa de Riesgos Corrupcion '!$A$15,"")</f>
        <v>R6</v>
      </c>
      <c r="N26" s="187" t="str">
        <f>IF('Mapa de Riesgos Corrupcion '!$AP$21=AP26,"R"&amp;'Mapa de Riesgos Corrupcion '!$A$21,"")</f>
        <v/>
      </c>
      <c r="O26" s="187" t="str">
        <f>IF('Mapa de Riesgos Corrupcion '!$AP$27=AQ26,"R"&amp;'Mapa de Riesgos Corrupcion '!$A$27,"")</f>
        <v/>
      </c>
      <c r="P26" s="187" t="str">
        <f>IF('Mapa de Riesgos Corrupcion '!$AP$33=AR26,"R"&amp;'Mapa de Riesgos Corrupcion '!$A$33,"")</f>
        <v/>
      </c>
      <c r="Q26" s="188" t="str">
        <f>IF('Mapa de Riesgos Corrupcion '!$AP$39=AS26,"R"&amp;'Mapa de Riesgos Corrupcion '!$A$39,"")</f>
        <v/>
      </c>
      <c r="R26" s="163" t="str">
        <f>IF('Mapa de Riesgos Corrupcion '!$AP$15=Matriz!AT26,"R"&amp;'Mapa de Riesgos Corrupcion '!$A$15,"")</f>
        <v/>
      </c>
      <c r="S26" s="164" t="str">
        <f>IF('Mapa de Riesgos Corrupcion '!$AP$21=AU26,"R"&amp;'Mapa de Riesgos Corrupcion '!$A$21,"")</f>
        <v/>
      </c>
      <c r="T26" s="164" t="str">
        <f>IF('Mapa de Riesgos Corrupcion '!$AP$27=AV26,"R"&amp;'Mapa de Riesgos Corrupcion '!$A$27,"")</f>
        <v/>
      </c>
      <c r="U26" s="164" t="str">
        <f>IF('Mapa de Riesgos Corrupcion '!$AP$33=AW26,"R"&amp;'Mapa de Riesgos Corrupcion '!$A$33,"")</f>
        <v/>
      </c>
      <c r="V26" s="165" t="str">
        <f>IF('Mapa de Riesgos Corrupcion '!$AP$39=AX26,"R"&amp;'Mapa de Riesgos Corrupcion '!$A$39,"")</f>
        <v/>
      </c>
      <c r="W26" s="169" t="str">
        <f>IF('Mapa de Riesgos Corrupcion '!$AP$15=Matriz!AY26,"R"&amp;'Mapa de Riesgos Corrupcion '!$A$15,"")</f>
        <v/>
      </c>
      <c r="X26" s="169" t="str">
        <f>IF('Mapa de Riesgos Corrupcion '!$AP$21=AZ26,"R"&amp;'Mapa de Riesgos Corrupcion '!$A$21,"")</f>
        <v/>
      </c>
      <c r="Y26" s="169" t="str">
        <f>IF('Mapa de Riesgos Corrupcion '!$AP$27=BA26,"R"&amp;'Mapa de Riesgos Corrupcion '!$A$27,"")</f>
        <v/>
      </c>
      <c r="Z26" s="169" t="str">
        <f>IF('Mapa de Riesgos Corrupcion '!$AP$33=BB26,"R"&amp;'Mapa de Riesgos Corrupcion '!$A$33,"")</f>
        <v/>
      </c>
      <c r="AA26" s="170" t="str">
        <f>IF('Mapa de Riesgos Corrupcion '!$AP$39=BC26,"R"&amp;'Mapa de Riesgos Corrupcion '!$A$39,"")</f>
        <v/>
      </c>
      <c r="AB26" s="161"/>
      <c r="AC26" s="323"/>
      <c r="AE26" t="str">
        <f t="shared" si="1"/>
        <v>BajaLeve</v>
      </c>
      <c r="AF26" t="str">
        <f t="shared" si="2"/>
        <v>BajaLeve</v>
      </c>
      <c r="AG26" t="str">
        <f t="shared" si="3"/>
        <v>BajaLeve</v>
      </c>
      <c r="AH26" t="str">
        <f t="shared" si="4"/>
        <v>BajaLeve</v>
      </c>
      <c r="AI26" t="str">
        <f t="shared" si="5"/>
        <v>BajaLeve</v>
      </c>
      <c r="AJ26" t="str">
        <f t="shared" si="6"/>
        <v>BajaMenor</v>
      </c>
      <c r="AK26" t="str">
        <f t="shared" si="7"/>
        <v>BajaMenor</v>
      </c>
      <c r="AL26" t="str">
        <f t="shared" si="8"/>
        <v>BajaMenor</v>
      </c>
      <c r="AM26" t="str">
        <f t="shared" si="9"/>
        <v>BajaMenor</v>
      </c>
      <c r="AN26" t="str">
        <f t="shared" si="10"/>
        <v>BajaMenor</v>
      </c>
      <c r="AO26" t="str">
        <f t="shared" si="11"/>
        <v>BajaModerado</v>
      </c>
      <c r="AP26" t="str">
        <f t="shared" si="12"/>
        <v>BajaModerado</v>
      </c>
      <c r="AQ26" t="str">
        <f t="shared" si="13"/>
        <v>BajaModerado</v>
      </c>
      <c r="AR26" t="str">
        <f t="shared" si="14"/>
        <v>BajaModerado</v>
      </c>
      <c r="AS26" t="str">
        <f t="shared" si="15"/>
        <v>BajaModerado</v>
      </c>
      <c r="AT26" t="str">
        <f t="shared" si="16"/>
        <v>BajaMayor</v>
      </c>
      <c r="AU26" t="str">
        <f t="shared" si="17"/>
        <v>BajaMayor</v>
      </c>
      <c r="AV26" t="str">
        <f t="shared" si="18"/>
        <v>BajaMayor</v>
      </c>
      <c r="AW26" t="str">
        <f t="shared" si="19"/>
        <v>BajaMayor</v>
      </c>
      <c r="AX26" t="str">
        <f t="shared" si="20"/>
        <v>BajaMayor</v>
      </c>
      <c r="AY26" t="str">
        <f t="shared" si="21"/>
        <v>BajaCatastrófico</v>
      </c>
      <c r="AZ26" t="str">
        <f t="shared" si="22"/>
        <v>BajaCatastrófico</v>
      </c>
      <c r="BA26" t="str">
        <f t="shared" si="23"/>
        <v>BajaCatastrófico</v>
      </c>
      <c r="BB26" t="str">
        <f t="shared" si="24"/>
        <v>BajaCatastrófico</v>
      </c>
      <c r="BC26" t="str">
        <f t="shared" si="25"/>
        <v>BajaCatastrófico</v>
      </c>
    </row>
    <row r="27" spans="1:55" ht="15.75" thickBot="1">
      <c r="A27" s="305" t="s">
        <v>111</v>
      </c>
      <c r="B27" s="171" t="s">
        <v>49</v>
      </c>
      <c r="C27" s="189" t="str">
        <f>IF('Mapa de Riesgos Corrupcion '!$AP$10=Matriz!AE27,"R"&amp;'Mapa de Riesgos Corrupcion '!$A$10,"")</f>
        <v/>
      </c>
      <c r="D27" s="190" t="str">
        <f>IF('Mapa de Riesgos Corrupcion '!$AP$16=AF27,"R"&amp;'Mapa de Riesgos Corrupcion '!$A$16,"")</f>
        <v/>
      </c>
      <c r="E27" s="190" t="str">
        <f>IF('Mapa de Riesgos Corrupcion '!$AP$22=AG27,"R"&amp;'Mapa de Riesgos Corrupcion '!$A$22,"")</f>
        <v/>
      </c>
      <c r="F27" s="190" t="str">
        <f>IF('Mapa de Riesgos Corrupcion '!$AP$28=AH27,"R"&amp;'Mapa de Riesgos Corrupcion '!$A$28,"")</f>
        <v/>
      </c>
      <c r="G27" s="191" t="str">
        <f>IF('Mapa de Riesgos Corrupcion '!$AP$34=AI27,"R"&amp;'Mapa de Riesgos Corrupcion '!$A$34,"")</f>
        <v/>
      </c>
      <c r="H27" s="189" t="str">
        <f>IF('Mapa de Riesgos Corrupcion '!$AP$10=Matriz!AJ27,"R"&amp;'Mapa de Riesgos Corrupcion '!$A$10,"")</f>
        <v/>
      </c>
      <c r="I27" s="190" t="str">
        <f>IF('Mapa de Riesgos Corrupcion '!$AP$16=AK27,"R"&amp;'Mapa de Riesgos Corrupcion '!$A$16,"")</f>
        <v/>
      </c>
      <c r="J27" s="190" t="str">
        <f>IF('Mapa de Riesgos Corrupcion '!$AP$22=AL27,"R"&amp;'Mapa de Riesgos Corrupcion '!$A$22,"")</f>
        <v/>
      </c>
      <c r="K27" s="190" t="str">
        <f>IF('Mapa de Riesgos Corrupcion '!$AP$28=AM27,"R"&amp;'Mapa de Riesgos Corrupcion '!$A$28,"")</f>
        <v/>
      </c>
      <c r="L27" s="191" t="str">
        <f>IF('Mapa de Riesgos Corrupcion '!$AP$34=AN27,"R"&amp;'Mapa de Riesgos Corrupcion '!$A$34,"")</f>
        <v/>
      </c>
      <c r="M27" s="172" t="str">
        <f>IF('Mapa de Riesgos Corrupcion '!$AP$10=Matriz!AO27,"R"&amp;'Mapa de Riesgos Corrupcion '!$A$10,"")</f>
        <v/>
      </c>
      <c r="N27" s="173" t="str">
        <f>IF('Mapa de Riesgos Corrupcion '!$AP$16=AP27,"R"&amp;'Mapa de Riesgos Corrupcion '!$A$16,"")</f>
        <v/>
      </c>
      <c r="O27" s="173" t="str">
        <f>IF('Mapa de Riesgos Corrupcion '!$AP$22=AQ27,"R"&amp;'Mapa de Riesgos Corrupcion '!$A$22,"")</f>
        <v/>
      </c>
      <c r="P27" s="173" t="str">
        <f>IF('Mapa de Riesgos Corrupcion '!$AP$28=AR27,"R"&amp;'Mapa de Riesgos Corrupcion '!$A$28,"")</f>
        <v/>
      </c>
      <c r="Q27" s="174" t="str">
        <f>IF('Mapa de Riesgos Corrupcion '!$AP$34=AS27,"R"&amp;'Mapa de Riesgos Corrupcion '!$A$34,"")</f>
        <v/>
      </c>
      <c r="R27" s="175" t="str">
        <f>IF('Mapa de Riesgos Corrupcion '!$AP$10=Matriz!AT27,"R"&amp;'Mapa de Riesgos Corrupcion '!$A$10,"")</f>
        <v/>
      </c>
      <c r="S27" s="176" t="str">
        <f>IF('Mapa de Riesgos Corrupcion '!$AP$16=AU27,"R"&amp;'Mapa de Riesgos Corrupcion '!$A$16,"")</f>
        <v/>
      </c>
      <c r="T27" s="176" t="str">
        <f>IF('Mapa de Riesgos Corrupcion '!$AP$22=AV27,"R"&amp;'Mapa de Riesgos Corrupcion '!$A$22,"")</f>
        <v/>
      </c>
      <c r="U27" s="176" t="str">
        <f>IF('Mapa de Riesgos Corrupcion '!$AP$28=AW27,"R"&amp;'Mapa de Riesgos Corrupcion '!$A$28,"")</f>
        <v/>
      </c>
      <c r="V27" s="177" t="str">
        <f>IF('Mapa de Riesgos Corrupcion '!$AP$34=AX27,"R"&amp;'Mapa de Riesgos Corrupcion '!$A$34,"")</f>
        <v/>
      </c>
      <c r="W27" s="178" t="str">
        <f>IF('Mapa de Riesgos Corrupcion '!$AP$10=Matriz!AY27,"R"&amp;'Mapa de Riesgos Corrupcion '!$A$10,"")</f>
        <v/>
      </c>
      <c r="X27" s="178" t="str">
        <f>IF('Mapa de Riesgos Corrupcion '!$AP$16=AZ27,"R"&amp;'Mapa de Riesgos Corrupcion '!$A$16,"")</f>
        <v/>
      </c>
      <c r="Y27" s="178" t="str">
        <f>IF('Mapa de Riesgos Corrupcion '!$AP$22=BA27,"R"&amp;'Mapa de Riesgos Corrupcion '!$A$22,"")</f>
        <v/>
      </c>
      <c r="Z27" s="178" t="str">
        <f>IF('Mapa de Riesgos Corrupcion '!$AP$28=BB27,"R"&amp;'Mapa de Riesgos Corrupcion '!$A$28,"")</f>
        <v/>
      </c>
      <c r="AA27" s="179" t="str">
        <f>IF('Mapa de Riesgos Corrupcion '!$AP$34=BC27,"R"&amp;'Mapa de Riesgos Corrupcion '!$A$34,"")</f>
        <v/>
      </c>
      <c r="AB27" s="161"/>
      <c r="AC27" s="161"/>
      <c r="AE27" t="str">
        <f t="shared" si="1"/>
        <v>Muy BajaLeve</v>
      </c>
      <c r="AF27" t="str">
        <f t="shared" si="2"/>
        <v>Muy BajaLeve</v>
      </c>
      <c r="AG27" t="str">
        <f t="shared" si="3"/>
        <v>Muy BajaLeve</v>
      </c>
      <c r="AH27" t="str">
        <f t="shared" si="4"/>
        <v>Muy BajaLeve</v>
      </c>
      <c r="AI27" t="str">
        <f t="shared" si="5"/>
        <v>Muy BajaLeve</v>
      </c>
      <c r="AJ27" t="str">
        <f t="shared" si="6"/>
        <v>Muy BajaMenor</v>
      </c>
      <c r="AK27" t="str">
        <f t="shared" si="7"/>
        <v>Muy BajaMenor</v>
      </c>
      <c r="AL27" t="str">
        <f t="shared" si="8"/>
        <v>Muy BajaMenor</v>
      </c>
      <c r="AM27" t="str">
        <f t="shared" si="9"/>
        <v>Muy BajaMenor</v>
      </c>
      <c r="AN27" t="str">
        <f t="shared" si="10"/>
        <v>Muy BajaMenor</v>
      </c>
      <c r="AO27" t="str">
        <f t="shared" si="11"/>
        <v>Muy BajaModerado</v>
      </c>
      <c r="AP27" t="str">
        <f t="shared" si="12"/>
        <v>Muy BajaModerado</v>
      </c>
      <c r="AQ27" t="str">
        <f t="shared" si="13"/>
        <v>Muy BajaModerado</v>
      </c>
      <c r="AR27" t="str">
        <f t="shared" si="14"/>
        <v>Muy BajaModerado</v>
      </c>
      <c r="AS27" t="str">
        <f t="shared" si="15"/>
        <v>Muy BajaModerado</v>
      </c>
      <c r="AT27" t="str">
        <f t="shared" si="16"/>
        <v>Muy BajaMayor</v>
      </c>
      <c r="AU27" t="str">
        <f t="shared" si="17"/>
        <v>Muy BajaMayor</v>
      </c>
      <c r="AV27" t="str">
        <f t="shared" si="18"/>
        <v>Muy BajaMayor</v>
      </c>
      <c r="AW27" t="str">
        <f t="shared" si="19"/>
        <v>Muy BajaMayor</v>
      </c>
      <c r="AX27" t="str">
        <f t="shared" si="20"/>
        <v>Muy BajaMayor</v>
      </c>
      <c r="AY27" t="str">
        <f t="shared" si="21"/>
        <v>Muy BajaCatastrófico</v>
      </c>
      <c r="AZ27" t="str">
        <f t="shared" si="22"/>
        <v>Muy BajaCatastrófico</v>
      </c>
      <c r="BA27" t="str">
        <f t="shared" si="23"/>
        <v>Muy BajaCatastrófico</v>
      </c>
      <c r="BB27" t="str">
        <f t="shared" si="24"/>
        <v>Muy BajaCatastrófico</v>
      </c>
      <c r="BC27" t="str">
        <f t="shared" si="25"/>
        <v>Muy BajaCatastrófico</v>
      </c>
    </row>
    <row r="28" spans="1:55" ht="15.75" thickBot="1">
      <c r="A28" s="304"/>
      <c r="B28" s="171" t="s">
        <v>49</v>
      </c>
      <c r="C28" s="192" t="str">
        <f>IF('Mapa de Riesgos Corrupcion '!$AP$11=Matriz!AE28,"R"&amp;'Mapa de Riesgos Corrupcion '!$A$11,"")</f>
        <v/>
      </c>
      <c r="D28" s="193" t="str">
        <f>IF('Mapa de Riesgos Corrupcion '!$AP$17=AF28,"R"&amp;'Mapa de Riesgos Corrupcion '!$A$17,"")</f>
        <v/>
      </c>
      <c r="E28" s="193" t="str">
        <f>IF('Mapa de Riesgos Corrupcion '!$AP$23=AG28,"R"&amp;'Mapa de Riesgos Corrupcion '!$A$23,"")</f>
        <v/>
      </c>
      <c r="F28" s="193" t="str">
        <f>IF('Mapa de Riesgos Corrupcion '!$AP$29=AH28,"R"&amp;'Mapa de Riesgos Corrupcion '!$A$29,"")</f>
        <v/>
      </c>
      <c r="G28" s="194" t="str">
        <f>IF('Mapa de Riesgos Corrupcion '!$AP$35=AI28,"R"&amp;'Mapa de Riesgos Corrupcion '!$A$35,"")</f>
        <v/>
      </c>
      <c r="H28" s="192" t="str">
        <f>IF('Mapa de Riesgos Corrupcion '!$AP$11=Matriz!AJ28,"R"&amp;'Mapa de Riesgos Corrupcion '!$A$11,"")</f>
        <v/>
      </c>
      <c r="I28" s="193" t="str">
        <f>IF('Mapa de Riesgos Corrupcion '!$AP$17=AK28,"R"&amp;'Mapa de Riesgos Corrupcion '!$A$17,"")</f>
        <v/>
      </c>
      <c r="J28" s="193" t="str">
        <f>IF('Mapa de Riesgos Corrupcion '!$AP$23=AL28,"R"&amp;'Mapa de Riesgos Corrupcion '!$A$23,"")</f>
        <v/>
      </c>
      <c r="K28" s="193" t="str">
        <f>IF('Mapa de Riesgos Corrupcion '!$AP$29=AM28,"R"&amp;'Mapa de Riesgos Corrupcion '!$A$29,"")</f>
        <v/>
      </c>
      <c r="L28" s="194" t="str">
        <f>IF('Mapa de Riesgos Corrupcion '!$AP$35=AN28,"R"&amp;'Mapa de Riesgos Corrupcion '!$A$35,"")</f>
        <v/>
      </c>
      <c r="M28" s="180" t="str">
        <f>IF('Mapa de Riesgos Corrupcion '!$AP$11=Matriz!AO28,"R"&amp;'Mapa de Riesgos Corrupcion '!$A$11,"")</f>
        <v/>
      </c>
      <c r="N28" s="181" t="str">
        <f>IF('Mapa de Riesgos Corrupcion '!$AP$17=AP28,"R"&amp;'Mapa de Riesgos Corrupcion '!$A$17,"")</f>
        <v/>
      </c>
      <c r="O28" s="181" t="str">
        <f>IF('Mapa de Riesgos Corrupcion '!$AP$23=AQ28,"R"&amp;'Mapa de Riesgos Corrupcion '!$A$23,"")</f>
        <v/>
      </c>
      <c r="P28" s="181" t="str">
        <f>IF('Mapa de Riesgos Corrupcion '!$AP$29=AR28,"R"&amp;'Mapa de Riesgos Corrupcion '!$A$29,"")</f>
        <v/>
      </c>
      <c r="Q28" s="182" t="str">
        <f>IF('Mapa de Riesgos Corrupcion '!$AP$35=AS28,"R"&amp;'Mapa de Riesgos Corrupcion '!$A$35,"")</f>
        <v/>
      </c>
      <c r="R28" s="156" t="str">
        <f>IF('Mapa de Riesgos Corrupcion '!$AP$11=Matriz!AT28,"R"&amp;'Mapa de Riesgos Corrupcion '!$A$11,"")</f>
        <v/>
      </c>
      <c r="S28" s="157" t="str">
        <f>IF('Mapa de Riesgos Corrupcion '!$AP$17=AU28,"R"&amp;'Mapa de Riesgos Corrupcion '!$A$17,"")</f>
        <v/>
      </c>
      <c r="T28" s="157" t="str">
        <f>IF('Mapa de Riesgos Corrupcion '!$AP$23=AV28,"R"&amp;'Mapa de Riesgos Corrupcion '!$A$23,"")</f>
        <v/>
      </c>
      <c r="U28" s="157" t="str">
        <f>IF('Mapa de Riesgos Corrupcion '!$AP$29=AW28,"R"&amp;'Mapa de Riesgos Corrupcion '!$A$29,"")</f>
        <v/>
      </c>
      <c r="V28" s="158" t="str">
        <f>IF('Mapa de Riesgos Corrupcion '!$AP$35=AX28,"R"&amp;'Mapa de Riesgos Corrupcion '!$A$35,"")</f>
        <v/>
      </c>
      <c r="W28" s="159" t="str">
        <f>IF('Mapa de Riesgos Corrupcion '!$AP$11=Matriz!AY28,"R"&amp;'Mapa de Riesgos Corrupcion '!$A$11,"")</f>
        <v/>
      </c>
      <c r="X28" s="159" t="str">
        <f>IF('Mapa de Riesgos Corrupcion '!$AP$17=AZ28,"R"&amp;'Mapa de Riesgos Corrupcion '!$A$17,"")</f>
        <v/>
      </c>
      <c r="Y28" s="159" t="str">
        <f>IF('Mapa de Riesgos Corrupcion '!$AP$23=BA28,"R"&amp;'Mapa de Riesgos Corrupcion '!$A$23,"")</f>
        <v/>
      </c>
      <c r="Z28" s="159" t="str">
        <f>IF('Mapa de Riesgos Corrupcion '!$AP$29=BB28,"R"&amp;'Mapa de Riesgos Corrupcion '!$A$29,"")</f>
        <v/>
      </c>
      <c r="AA28" s="160" t="str">
        <f>IF('Mapa de Riesgos Corrupcion '!$AP$35=BC28,"R"&amp;'Mapa de Riesgos Corrupcion '!$A$35,"")</f>
        <v/>
      </c>
      <c r="AB28" s="161"/>
      <c r="AC28" s="161"/>
      <c r="AE28" t="str">
        <f t="shared" si="1"/>
        <v>Muy BajaLeve</v>
      </c>
      <c r="AF28" t="str">
        <f t="shared" si="2"/>
        <v>Muy BajaLeve</v>
      </c>
      <c r="AG28" t="str">
        <f t="shared" si="3"/>
        <v>Muy BajaLeve</v>
      </c>
      <c r="AH28" t="str">
        <f t="shared" si="4"/>
        <v>Muy BajaLeve</v>
      </c>
      <c r="AI28" t="str">
        <f t="shared" si="5"/>
        <v>Muy BajaLeve</v>
      </c>
      <c r="AJ28" t="str">
        <f t="shared" si="6"/>
        <v>Muy BajaMenor</v>
      </c>
      <c r="AK28" t="str">
        <f t="shared" si="7"/>
        <v>Muy BajaMenor</v>
      </c>
      <c r="AL28" t="str">
        <f t="shared" si="8"/>
        <v>Muy BajaMenor</v>
      </c>
      <c r="AM28" t="str">
        <f t="shared" si="9"/>
        <v>Muy BajaMenor</v>
      </c>
      <c r="AN28" t="str">
        <f t="shared" si="10"/>
        <v>Muy BajaMenor</v>
      </c>
      <c r="AO28" t="str">
        <f t="shared" si="11"/>
        <v>Muy BajaModerado</v>
      </c>
      <c r="AP28" t="str">
        <f t="shared" si="12"/>
        <v>Muy BajaModerado</v>
      </c>
      <c r="AQ28" t="str">
        <f t="shared" si="13"/>
        <v>Muy BajaModerado</v>
      </c>
      <c r="AR28" t="str">
        <f t="shared" si="14"/>
        <v>Muy BajaModerado</v>
      </c>
      <c r="AS28" t="str">
        <f t="shared" si="15"/>
        <v>Muy BajaModerado</v>
      </c>
      <c r="AT28" t="str">
        <f t="shared" si="16"/>
        <v>Muy BajaMayor</v>
      </c>
      <c r="AU28" t="str">
        <f t="shared" si="17"/>
        <v>Muy BajaMayor</v>
      </c>
      <c r="AV28" t="str">
        <f t="shared" si="18"/>
        <v>Muy BajaMayor</v>
      </c>
      <c r="AW28" t="str">
        <f t="shared" si="19"/>
        <v>Muy BajaMayor</v>
      </c>
      <c r="AX28" t="str">
        <f t="shared" si="20"/>
        <v>Muy BajaMayor</v>
      </c>
      <c r="AY28" t="str">
        <f t="shared" si="21"/>
        <v>Muy BajaCatastrófico</v>
      </c>
      <c r="AZ28" t="str">
        <f t="shared" si="22"/>
        <v>Muy BajaCatastrófico</v>
      </c>
      <c r="BA28" t="str">
        <f t="shared" si="23"/>
        <v>Muy BajaCatastrófico</v>
      </c>
      <c r="BB28" t="str">
        <f t="shared" si="24"/>
        <v>Muy BajaCatastrófico</v>
      </c>
      <c r="BC28" t="str">
        <f t="shared" si="25"/>
        <v>Muy BajaCatastrófico</v>
      </c>
    </row>
    <row r="29" spans="1:55" ht="15.75" thickBot="1">
      <c r="A29" s="304"/>
      <c r="B29" s="171" t="s">
        <v>49</v>
      </c>
      <c r="C29" s="192" t="str">
        <f>IF('Mapa de Riesgos Corrupcion '!$AP$12=Matriz!AE29,"R"&amp;'Mapa de Riesgos Corrupcion '!$A$12,"")</f>
        <v/>
      </c>
      <c r="D29" s="193" t="str">
        <f>IF('Mapa de Riesgos Corrupcion '!$AP$18=AF29,"R"&amp;'Mapa de Riesgos Corrupcion '!$A$18,"")</f>
        <v/>
      </c>
      <c r="E29" s="193" t="str">
        <f>IF('Mapa de Riesgos Corrupcion '!$AP$24=AG29,"R"&amp;'Mapa de Riesgos Corrupcion '!$A$24,"")</f>
        <v/>
      </c>
      <c r="F29" s="193" t="str">
        <f>IF('Mapa de Riesgos Corrupcion '!$AP$30=AH29,"R"&amp;'Mapa de Riesgos Corrupcion '!$A$30,"")</f>
        <v/>
      </c>
      <c r="G29" s="194" t="str">
        <f>IF('Mapa de Riesgos Corrupcion '!$AP$36=AI29,"R"&amp;'Mapa de Riesgos Corrupcion '!$A$36,"")</f>
        <v/>
      </c>
      <c r="H29" s="192" t="str">
        <f>IF('Mapa de Riesgos Corrupcion '!$AP$12=Matriz!AJ29,"R"&amp;'Mapa de Riesgos Corrupcion '!$A$12,"")</f>
        <v/>
      </c>
      <c r="I29" s="193" t="str">
        <f>IF('Mapa de Riesgos Corrupcion '!$AP$18=AK29,"R"&amp;'Mapa de Riesgos Corrupcion '!$A$18,"")</f>
        <v/>
      </c>
      <c r="J29" s="193" t="str">
        <f>IF('Mapa de Riesgos Corrupcion '!$AP$24=AL29,"R"&amp;'Mapa de Riesgos Corrupcion '!$A$24,"")</f>
        <v/>
      </c>
      <c r="K29" s="193" t="str">
        <f>IF('Mapa de Riesgos Corrupcion '!$AP$30=AM29,"R"&amp;'Mapa de Riesgos Corrupcion '!$A$30,"")</f>
        <v/>
      </c>
      <c r="L29" s="194" t="str">
        <f>IF('Mapa de Riesgos Corrupcion '!$AP$36=AN29,"R"&amp;'Mapa de Riesgos Corrupcion '!$A$36,"")</f>
        <v/>
      </c>
      <c r="M29" s="180" t="str">
        <f>IF('Mapa de Riesgos Corrupcion '!$AP$12=Matriz!AO29,"R"&amp;'Mapa de Riesgos Corrupcion '!$A$12,"")</f>
        <v/>
      </c>
      <c r="N29" s="181" t="str">
        <f>IF('Mapa de Riesgos Corrupcion '!$AP$18=AP29,"R"&amp;'Mapa de Riesgos Corrupcion '!$A$18,"")</f>
        <v/>
      </c>
      <c r="O29" s="181" t="str">
        <f>IF('Mapa de Riesgos Corrupcion '!$AP$24=AQ29,"R"&amp;'Mapa de Riesgos Corrupcion '!$A$24,"")</f>
        <v/>
      </c>
      <c r="P29" s="181" t="str">
        <f>IF('Mapa de Riesgos Corrupcion '!$AP$30=AR29,"R"&amp;'Mapa de Riesgos Corrupcion '!$A$30,"")</f>
        <v/>
      </c>
      <c r="Q29" s="182" t="str">
        <f>IF('Mapa de Riesgos Corrupcion '!$AP$36=AS29,"R"&amp;'Mapa de Riesgos Corrupcion '!$A$36,"")</f>
        <v/>
      </c>
      <c r="R29" s="156" t="str">
        <f>IF('Mapa de Riesgos Corrupcion '!$AP$12=Matriz!AT29,"R"&amp;'Mapa de Riesgos Corrupcion '!$A$12,"")</f>
        <v/>
      </c>
      <c r="S29" s="157" t="str">
        <f>IF('Mapa de Riesgos Corrupcion '!$AP$18=AU29,"R"&amp;'Mapa de Riesgos Corrupcion '!$A$18,"")</f>
        <v/>
      </c>
      <c r="T29" s="157" t="str">
        <f>IF('Mapa de Riesgos Corrupcion '!$AP$24=AV29,"R"&amp;'Mapa de Riesgos Corrupcion '!$A$24,"")</f>
        <v/>
      </c>
      <c r="U29" s="157" t="str">
        <f>IF('Mapa de Riesgos Corrupcion '!$AP$30=AW29,"R"&amp;'Mapa de Riesgos Corrupcion '!$A$30,"")</f>
        <v/>
      </c>
      <c r="V29" s="158" t="str">
        <f>IF('Mapa de Riesgos Corrupcion '!$AP$36=AX29,"R"&amp;'Mapa de Riesgos Corrupcion '!$A$36,"")</f>
        <v/>
      </c>
      <c r="W29" s="159" t="str">
        <f>IF('Mapa de Riesgos Corrupcion '!$AP$12=Matriz!AY29,"R"&amp;'Mapa de Riesgos Corrupcion '!$A$12,"")</f>
        <v/>
      </c>
      <c r="X29" s="159" t="str">
        <f>IF('Mapa de Riesgos Corrupcion '!$AP$18=AZ29,"R"&amp;'Mapa de Riesgos Corrupcion '!$A$18,"")</f>
        <v/>
      </c>
      <c r="Y29" s="159" t="str">
        <f>IF('Mapa de Riesgos Corrupcion '!$AP$24=BA29,"R"&amp;'Mapa de Riesgos Corrupcion '!$A$24,"")</f>
        <v/>
      </c>
      <c r="Z29" s="159" t="str">
        <f>IF('Mapa de Riesgos Corrupcion '!$AP$30=BB29,"R"&amp;'Mapa de Riesgos Corrupcion '!$A$30,"")</f>
        <v/>
      </c>
      <c r="AA29" s="160" t="str">
        <f>IF('Mapa de Riesgos Corrupcion '!$AP$36=BC29,"R"&amp;'Mapa de Riesgos Corrupcion '!$A$36,"")</f>
        <v/>
      </c>
      <c r="AB29" s="161"/>
      <c r="AC29" s="161"/>
      <c r="AE29" t="str">
        <f t="shared" si="1"/>
        <v>Muy BajaLeve</v>
      </c>
      <c r="AF29" t="str">
        <f t="shared" si="2"/>
        <v>Muy BajaLeve</v>
      </c>
      <c r="AG29" t="str">
        <f t="shared" si="3"/>
        <v>Muy BajaLeve</v>
      </c>
      <c r="AH29" t="str">
        <f t="shared" si="4"/>
        <v>Muy BajaLeve</v>
      </c>
      <c r="AI29" t="str">
        <f t="shared" si="5"/>
        <v>Muy BajaLeve</v>
      </c>
      <c r="AJ29" t="str">
        <f t="shared" si="6"/>
        <v>Muy BajaMenor</v>
      </c>
      <c r="AK29" t="str">
        <f t="shared" si="7"/>
        <v>Muy BajaMenor</v>
      </c>
      <c r="AL29" t="str">
        <f t="shared" si="8"/>
        <v>Muy BajaMenor</v>
      </c>
      <c r="AM29" t="str">
        <f t="shared" si="9"/>
        <v>Muy BajaMenor</v>
      </c>
      <c r="AN29" t="str">
        <f t="shared" si="10"/>
        <v>Muy BajaMenor</v>
      </c>
      <c r="AO29" t="str">
        <f t="shared" si="11"/>
        <v>Muy BajaModerado</v>
      </c>
      <c r="AP29" t="str">
        <f t="shared" si="12"/>
        <v>Muy BajaModerado</v>
      </c>
      <c r="AQ29" t="str">
        <f t="shared" si="13"/>
        <v>Muy BajaModerado</v>
      </c>
      <c r="AR29" t="str">
        <f t="shared" si="14"/>
        <v>Muy BajaModerado</v>
      </c>
      <c r="AS29" t="str">
        <f t="shared" si="15"/>
        <v>Muy BajaModerado</v>
      </c>
      <c r="AT29" t="str">
        <f t="shared" si="16"/>
        <v>Muy BajaMayor</v>
      </c>
      <c r="AU29" t="str">
        <f t="shared" si="17"/>
        <v>Muy BajaMayor</v>
      </c>
      <c r="AV29" t="str">
        <f t="shared" si="18"/>
        <v>Muy BajaMayor</v>
      </c>
      <c r="AW29" t="str">
        <f t="shared" si="19"/>
        <v>Muy BajaMayor</v>
      </c>
      <c r="AX29" t="str">
        <f t="shared" si="20"/>
        <v>Muy BajaMayor</v>
      </c>
      <c r="AY29" t="str">
        <f t="shared" si="21"/>
        <v>Muy BajaCatastrófico</v>
      </c>
      <c r="AZ29" t="str">
        <f t="shared" si="22"/>
        <v>Muy BajaCatastrófico</v>
      </c>
      <c r="BA29" t="str">
        <f t="shared" si="23"/>
        <v>Muy BajaCatastrófico</v>
      </c>
      <c r="BB29" t="str">
        <f t="shared" si="24"/>
        <v>Muy BajaCatastrófico</v>
      </c>
      <c r="BC29" t="str">
        <f t="shared" si="25"/>
        <v>Muy BajaCatastrófico</v>
      </c>
    </row>
    <row r="30" spans="1:55" ht="15.75" thickBot="1">
      <c r="A30" s="304"/>
      <c r="B30" s="171" t="s">
        <v>49</v>
      </c>
      <c r="C30" s="192" t="str">
        <f>IF('Mapa de Riesgos Corrupcion '!$AP$13=Matriz!AE30,"R"&amp;'Mapa de Riesgos Corrupcion '!$A$13,"")</f>
        <v/>
      </c>
      <c r="D30" s="193" t="str">
        <f>IF('Mapa de Riesgos Corrupcion '!$AP$19=AF30,"R"&amp;'Mapa de Riesgos Corrupcion '!$A$19,"")</f>
        <v/>
      </c>
      <c r="E30" s="193" t="str">
        <f>IF('Mapa de Riesgos Corrupcion '!$AP$25=AG30,"R"&amp;'Mapa de Riesgos Corrupcion '!$A$25,"")</f>
        <v/>
      </c>
      <c r="F30" s="193" t="str">
        <f>IF('Mapa de Riesgos Corrupcion '!$AP$31=AH30,"R"&amp;'Mapa de Riesgos Corrupcion '!$A$31,"")</f>
        <v/>
      </c>
      <c r="G30" s="194" t="str">
        <f>IF('Mapa de Riesgos Corrupcion '!$AP$37=AI30,"R"&amp;'Mapa de Riesgos Corrupcion '!$A$37,"")</f>
        <v/>
      </c>
      <c r="H30" s="192" t="str">
        <f>IF('Mapa de Riesgos Corrupcion '!$AP$13=Matriz!AJ30,"R"&amp;'Mapa de Riesgos Corrupcion '!$A$13,"")</f>
        <v/>
      </c>
      <c r="I30" s="193" t="str">
        <f>IF('Mapa de Riesgos Corrupcion '!$AP$19=AK30,"R"&amp;'Mapa de Riesgos Corrupcion '!$A$19,"")</f>
        <v/>
      </c>
      <c r="J30" s="193" t="str">
        <f>IF('Mapa de Riesgos Corrupcion '!$AP$25=AL30,"R"&amp;'Mapa de Riesgos Corrupcion '!$A$25,"")</f>
        <v/>
      </c>
      <c r="K30" s="193" t="str">
        <f>IF('Mapa de Riesgos Corrupcion '!$AP$31=AM30,"R"&amp;'Mapa de Riesgos Corrupcion '!$A$31,"")</f>
        <v/>
      </c>
      <c r="L30" s="194" t="str">
        <f>IF('Mapa de Riesgos Corrupcion '!$AP$37=AN30,"R"&amp;'Mapa de Riesgos Corrupcion '!$A$37,"")</f>
        <v/>
      </c>
      <c r="M30" s="180" t="str">
        <f>IF('Mapa de Riesgos Corrupcion '!$AP$13=Matriz!AO30,"R"&amp;'Mapa de Riesgos Corrupcion '!$A$13,"")</f>
        <v/>
      </c>
      <c r="N30" s="181" t="str">
        <f>IF('Mapa de Riesgos Corrupcion '!$AP$19=AP30,"R"&amp;'Mapa de Riesgos Corrupcion '!$A$19,"")</f>
        <v/>
      </c>
      <c r="O30" s="181" t="str">
        <f>IF('Mapa de Riesgos Corrupcion '!$AP$25=AQ30,"R"&amp;'Mapa de Riesgos Corrupcion '!$A$25,"")</f>
        <v>R16</v>
      </c>
      <c r="P30" s="181" t="str">
        <f>IF('Mapa de Riesgos Corrupcion '!$AP$31=AR30,"R"&amp;'Mapa de Riesgos Corrupcion '!$A$31,"")</f>
        <v/>
      </c>
      <c r="Q30" s="182" t="str">
        <f>IF('Mapa de Riesgos Corrupcion '!$AP$37=AS30,"R"&amp;'Mapa de Riesgos Corrupcion '!$A$37,"")</f>
        <v/>
      </c>
      <c r="R30" s="156" t="str">
        <f>IF('Mapa de Riesgos Corrupcion '!$AP$13=Matriz!AT30,"R"&amp;'Mapa de Riesgos Corrupcion '!$A$13,"")</f>
        <v/>
      </c>
      <c r="S30" s="157" t="str">
        <f>IF('Mapa de Riesgos Corrupcion '!$AP$19=AU30,"R"&amp;'Mapa de Riesgos Corrupcion '!$A$19,"")</f>
        <v/>
      </c>
      <c r="T30" s="157" t="str">
        <f>IF('Mapa de Riesgos Corrupcion '!$AP$25=AV30,"R"&amp;'Mapa de Riesgos Corrupcion '!$A$25,"")</f>
        <v/>
      </c>
      <c r="U30" s="157" t="str">
        <f>IF('Mapa de Riesgos Corrupcion '!$AP$31=AW30,"R"&amp;'Mapa de Riesgos Corrupcion '!$A$31,"")</f>
        <v/>
      </c>
      <c r="V30" s="158" t="str">
        <f>IF('Mapa de Riesgos Corrupcion '!$AP$37=AX30,"R"&amp;'Mapa de Riesgos Corrupcion '!$A$37,"")</f>
        <v/>
      </c>
      <c r="W30" s="159" t="str">
        <f>IF('Mapa de Riesgos Corrupcion '!$AP$13=Matriz!AY30,"R"&amp;'Mapa de Riesgos Corrupcion '!$A$13,"")</f>
        <v/>
      </c>
      <c r="X30" s="159" t="str">
        <f>IF('Mapa de Riesgos Corrupcion '!$AP$19=AZ30,"R"&amp;'Mapa de Riesgos Corrupcion '!$A$19,"")</f>
        <v/>
      </c>
      <c r="Y30" s="159" t="str">
        <f>IF('Mapa de Riesgos Corrupcion '!$AP$25=BA30,"R"&amp;'Mapa de Riesgos Corrupcion '!$A$25,"")</f>
        <v/>
      </c>
      <c r="Z30" s="159" t="str">
        <f>IF('Mapa de Riesgos Corrupcion '!$AP$31=BB30,"R"&amp;'Mapa de Riesgos Corrupcion '!$A$31,"")</f>
        <v/>
      </c>
      <c r="AA30" s="160" t="str">
        <f>IF('Mapa de Riesgos Corrupcion '!$AP$37=BC30,"R"&amp;'Mapa de Riesgos Corrupcion '!$A$37,"")</f>
        <v/>
      </c>
      <c r="AB30" s="161"/>
      <c r="AC30" s="161"/>
      <c r="AE30" t="str">
        <f t="shared" si="1"/>
        <v>Muy BajaLeve</v>
      </c>
      <c r="AF30" t="str">
        <f t="shared" si="2"/>
        <v>Muy BajaLeve</v>
      </c>
      <c r="AG30" t="str">
        <f t="shared" si="3"/>
        <v>Muy BajaLeve</v>
      </c>
      <c r="AH30" t="str">
        <f t="shared" si="4"/>
        <v>Muy BajaLeve</v>
      </c>
      <c r="AI30" t="str">
        <f t="shared" si="5"/>
        <v>Muy BajaLeve</v>
      </c>
      <c r="AJ30" t="str">
        <f t="shared" si="6"/>
        <v>Muy BajaMenor</v>
      </c>
      <c r="AK30" t="str">
        <f t="shared" si="7"/>
        <v>Muy BajaMenor</v>
      </c>
      <c r="AL30" t="str">
        <f t="shared" si="8"/>
        <v>Muy BajaMenor</v>
      </c>
      <c r="AM30" t="str">
        <f t="shared" si="9"/>
        <v>Muy BajaMenor</v>
      </c>
      <c r="AN30" t="str">
        <f t="shared" si="10"/>
        <v>Muy BajaMenor</v>
      </c>
      <c r="AO30" t="str">
        <f t="shared" si="11"/>
        <v>Muy BajaModerado</v>
      </c>
      <c r="AP30" t="str">
        <f t="shared" si="12"/>
        <v>Muy BajaModerado</v>
      </c>
      <c r="AQ30" t="str">
        <f t="shared" si="13"/>
        <v>Muy BajaModerado</v>
      </c>
      <c r="AR30" t="str">
        <f t="shared" si="14"/>
        <v>Muy BajaModerado</v>
      </c>
      <c r="AS30" t="str">
        <f t="shared" si="15"/>
        <v>Muy BajaModerado</v>
      </c>
      <c r="AT30" t="str">
        <f t="shared" si="16"/>
        <v>Muy BajaMayor</v>
      </c>
      <c r="AU30" t="str">
        <f t="shared" si="17"/>
        <v>Muy BajaMayor</v>
      </c>
      <c r="AV30" t="str">
        <f t="shared" si="18"/>
        <v>Muy BajaMayor</v>
      </c>
      <c r="AW30" t="str">
        <f t="shared" si="19"/>
        <v>Muy BajaMayor</v>
      </c>
      <c r="AX30" t="str">
        <f t="shared" si="20"/>
        <v>Muy BajaMayor</v>
      </c>
      <c r="AY30" t="str">
        <f t="shared" si="21"/>
        <v>Muy BajaCatastrófico</v>
      </c>
      <c r="AZ30" t="str">
        <f t="shared" si="22"/>
        <v>Muy BajaCatastrófico</v>
      </c>
      <c r="BA30" t="str">
        <f t="shared" si="23"/>
        <v>Muy BajaCatastrófico</v>
      </c>
      <c r="BB30" t="str">
        <f t="shared" si="24"/>
        <v>Muy BajaCatastrófico</v>
      </c>
      <c r="BC30" t="str">
        <f t="shared" si="25"/>
        <v>Muy BajaCatastrófico</v>
      </c>
    </row>
    <row r="31" spans="1:55" ht="15.75" thickBot="1">
      <c r="A31" s="304"/>
      <c r="B31" s="171" t="s">
        <v>49</v>
      </c>
      <c r="C31" s="192" t="str">
        <f>IF('Mapa de Riesgos Corrupcion '!$AP$14=Matriz!AE31,"R"&amp;'Mapa de Riesgos Corrupcion '!$A$14,"")</f>
        <v/>
      </c>
      <c r="D31" s="193" t="str">
        <f>IF('Mapa de Riesgos Corrupcion '!$AP$20=AF31,"R"&amp;'Mapa de Riesgos Corrupcion '!$A$20,"")</f>
        <v/>
      </c>
      <c r="E31" s="193" t="str">
        <f>IF('Mapa de Riesgos Corrupcion '!$AP$26=AG31,"R"&amp;'Mapa de Riesgos Corrupcion '!$A$26,"")</f>
        <v/>
      </c>
      <c r="F31" s="193" t="str">
        <f ca="1">IF('Mapa de Riesgos Corrupcion '!$AP$32=AH31,"R"&amp;'Mapa de Riesgos Corrupcion '!$A$32,"")</f>
        <v/>
      </c>
      <c r="G31" s="194" t="str">
        <f>IF('Mapa de Riesgos Corrupcion '!$AP$38=AI31,"R"&amp;'Mapa de Riesgos Corrupcion '!$A$38,"")</f>
        <v/>
      </c>
      <c r="H31" s="192" t="str">
        <f>IF('Mapa de Riesgos Corrupcion '!$AP$14=Matriz!AJ31,"R"&amp;'Mapa de Riesgos Corrupcion '!$A$14,"")</f>
        <v/>
      </c>
      <c r="I31" s="193" t="str">
        <f>IF('Mapa de Riesgos Corrupcion '!$AP$20=AK31,"R"&amp;'Mapa de Riesgos Corrupcion '!$A$20,"")</f>
        <v/>
      </c>
      <c r="J31" s="193" t="str">
        <f>IF('Mapa de Riesgos Corrupcion '!$AP$26=AL31,"R"&amp;'Mapa de Riesgos Corrupcion '!$A$26,"")</f>
        <v/>
      </c>
      <c r="K31" s="193" t="str">
        <f ca="1">IF('Mapa de Riesgos Corrupcion '!$AP$32=AM31,"R"&amp;'Mapa de Riesgos Corrupcion '!$A$32,"")</f>
        <v/>
      </c>
      <c r="L31" s="194" t="str">
        <f>IF('Mapa de Riesgos Corrupcion '!$AP$38=AN31,"R"&amp;'Mapa de Riesgos Corrupcion '!$A$38,"")</f>
        <v/>
      </c>
      <c r="M31" s="180" t="str">
        <f>IF('Mapa de Riesgos Corrupcion '!$AP$14=Matriz!AO31,"R"&amp;'Mapa de Riesgos Corrupcion '!$A$14,"")</f>
        <v/>
      </c>
      <c r="N31" s="181" t="str">
        <f>IF('Mapa de Riesgos Corrupcion '!$AP$20=AP31,"R"&amp;'Mapa de Riesgos Corrupcion '!$A$20,"")</f>
        <v/>
      </c>
      <c r="O31" s="181" t="str">
        <f>IF('Mapa de Riesgos Corrupcion '!$AP$26=AQ31,"R"&amp;'Mapa de Riesgos Corrupcion '!$A$26,"")</f>
        <v/>
      </c>
      <c r="P31" s="181" t="str">
        <f ca="1">IF('Mapa de Riesgos Corrupcion '!$AP$32=AR31,"R"&amp;'Mapa de Riesgos Corrupcion '!$A$32,"")</f>
        <v/>
      </c>
      <c r="Q31" s="182" t="str">
        <f>IF('Mapa de Riesgos Corrupcion '!$AP$38=AS31,"R"&amp;'Mapa de Riesgos Corrupcion '!$A$38,"")</f>
        <v/>
      </c>
      <c r="R31" s="156" t="str">
        <f>IF('Mapa de Riesgos Corrupcion '!$AP$14=Matriz!AT31,"R"&amp;'Mapa de Riesgos Corrupcion '!$A$14,"")</f>
        <v/>
      </c>
      <c r="S31" s="157" t="str">
        <f>IF('Mapa de Riesgos Corrupcion '!$AP$20=AU31,"R"&amp;'Mapa de Riesgos Corrupcion '!$A$20,"")</f>
        <v/>
      </c>
      <c r="T31" s="157" t="str">
        <f>IF('Mapa de Riesgos Corrupcion '!$AP$26=AV31,"R"&amp;'Mapa de Riesgos Corrupcion '!$A$26,"")</f>
        <v/>
      </c>
      <c r="U31" s="157" t="str">
        <f ca="1">IF('Mapa de Riesgos Corrupcion '!$AP$32=AW31,"R"&amp;'Mapa de Riesgos Corrupcion '!$A$32,"")</f>
        <v/>
      </c>
      <c r="V31" s="158" t="str">
        <f>IF('Mapa de Riesgos Corrupcion '!$AP$38=AX31,"R"&amp;'Mapa de Riesgos Corrupcion '!$A$38,"")</f>
        <v/>
      </c>
      <c r="W31" s="159" t="str">
        <f>IF('Mapa de Riesgos Corrupcion '!$AP$14=Matriz!AY31,"R"&amp;'Mapa de Riesgos Corrupcion '!$A$14,"")</f>
        <v/>
      </c>
      <c r="X31" s="159" t="str">
        <f>IF('Mapa de Riesgos Corrupcion '!$AP$20=AZ31,"R"&amp;'Mapa de Riesgos Corrupcion '!$A$20,"")</f>
        <v/>
      </c>
      <c r="Y31" s="159" t="str">
        <f>IF('Mapa de Riesgos Corrupcion '!$AP$26=BA31,"R"&amp;'Mapa de Riesgos Corrupcion '!$A$26,"")</f>
        <v/>
      </c>
      <c r="Z31" s="159" t="str">
        <f ca="1">IF('Mapa de Riesgos Corrupcion '!$AP$32=BB31,"R"&amp;'Mapa de Riesgos Corrupcion '!$A$32,"")</f>
        <v/>
      </c>
      <c r="AA31" s="160" t="str">
        <f>IF('Mapa de Riesgos Corrupcion '!$AP$38=BC31,"R"&amp;'Mapa de Riesgos Corrupcion '!$A$38,"")</f>
        <v/>
      </c>
      <c r="AB31" s="161"/>
      <c r="AC31" s="161"/>
      <c r="AE31" t="str">
        <f t="shared" si="1"/>
        <v>Muy BajaLeve</v>
      </c>
      <c r="AF31" t="str">
        <f t="shared" si="2"/>
        <v>Muy BajaLeve</v>
      </c>
      <c r="AG31" t="str">
        <f t="shared" si="3"/>
        <v>Muy BajaLeve</v>
      </c>
      <c r="AH31" t="str">
        <f t="shared" si="4"/>
        <v>Muy BajaLeve</v>
      </c>
      <c r="AI31" t="str">
        <f t="shared" si="5"/>
        <v>Muy BajaLeve</v>
      </c>
      <c r="AJ31" t="str">
        <f t="shared" si="6"/>
        <v>Muy BajaMenor</v>
      </c>
      <c r="AK31" t="str">
        <f t="shared" si="7"/>
        <v>Muy BajaMenor</v>
      </c>
      <c r="AL31" t="str">
        <f t="shared" si="8"/>
        <v>Muy BajaMenor</v>
      </c>
      <c r="AM31" t="str">
        <f t="shared" si="9"/>
        <v>Muy BajaMenor</v>
      </c>
      <c r="AN31" t="str">
        <f t="shared" si="10"/>
        <v>Muy BajaMenor</v>
      </c>
      <c r="AO31" t="str">
        <f t="shared" si="11"/>
        <v>Muy BajaModerado</v>
      </c>
      <c r="AP31" t="str">
        <f t="shared" si="12"/>
        <v>Muy BajaModerado</v>
      </c>
      <c r="AQ31" t="str">
        <f t="shared" si="13"/>
        <v>Muy BajaModerado</v>
      </c>
      <c r="AR31" t="str">
        <f t="shared" si="14"/>
        <v>Muy BajaModerado</v>
      </c>
      <c r="AS31" t="str">
        <f t="shared" si="15"/>
        <v>Muy BajaModerado</v>
      </c>
      <c r="AT31" t="str">
        <f t="shared" si="16"/>
        <v>Muy BajaMayor</v>
      </c>
      <c r="AU31" t="str">
        <f t="shared" si="17"/>
        <v>Muy BajaMayor</v>
      </c>
      <c r="AV31" t="str">
        <f t="shared" si="18"/>
        <v>Muy BajaMayor</v>
      </c>
      <c r="AW31" t="str">
        <f t="shared" si="19"/>
        <v>Muy BajaMayor</v>
      </c>
      <c r="AX31" t="str">
        <f t="shared" si="20"/>
        <v>Muy BajaMayor</v>
      </c>
      <c r="AY31" t="str">
        <f t="shared" si="21"/>
        <v>Muy BajaCatastrófico</v>
      </c>
      <c r="AZ31" t="str">
        <f t="shared" si="22"/>
        <v>Muy BajaCatastrófico</v>
      </c>
      <c r="BA31" t="str">
        <f t="shared" si="23"/>
        <v>Muy BajaCatastrófico</v>
      </c>
      <c r="BB31" t="str">
        <f t="shared" si="24"/>
        <v>Muy BajaCatastrófico</v>
      </c>
      <c r="BC31" t="str">
        <f t="shared" si="25"/>
        <v>Muy BajaCatastrófico</v>
      </c>
    </row>
    <row r="32" spans="1:55" ht="15.75" thickBot="1">
      <c r="A32" s="304"/>
      <c r="B32" s="171" t="s">
        <v>49</v>
      </c>
      <c r="C32" s="195" t="str">
        <f>IF('Mapa de Riesgos Corrupcion '!$AP$15=Matriz!AE32,"R"&amp;'Mapa de Riesgos Corrupcion '!$A$15,"")</f>
        <v/>
      </c>
      <c r="D32" s="196" t="str">
        <f>IF('Mapa de Riesgos Corrupcion '!$AP$21=AF32,"R"&amp;'Mapa de Riesgos Corrupcion '!$A$21,"")</f>
        <v/>
      </c>
      <c r="E32" s="196" t="str">
        <f>IF('Mapa de Riesgos Corrupcion '!$AP$27=AG32,"R"&amp;'Mapa de Riesgos Corrupcion '!$A$27,"")</f>
        <v>R18</v>
      </c>
      <c r="F32" s="196" t="str">
        <f>IF('Mapa de Riesgos Corrupcion '!$AP$33=AH32,"R"&amp;'Mapa de Riesgos Corrupcion '!$A$33,"")</f>
        <v/>
      </c>
      <c r="G32" s="197" t="str">
        <f>IF('Mapa de Riesgos Corrupcion '!$AP$39=AI32,"R"&amp;'Mapa de Riesgos Corrupcion '!$A$39,"")</f>
        <v/>
      </c>
      <c r="H32" s="198" t="str">
        <f>IF('Mapa de Riesgos Corrupcion '!$AP$15=Matriz!AJ32,"R"&amp;'Mapa de Riesgos Corrupcion '!$A$15,"")</f>
        <v/>
      </c>
      <c r="I32" s="199" t="str">
        <f>IF('Mapa de Riesgos Corrupcion '!$AP$21=AK32,"R"&amp;'Mapa de Riesgos Corrupcion '!$A$21,"")</f>
        <v/>
      </c>
      <c r="J32" s="199" t="str">
        <f>IF('Mapa de Riesgos Corrupcion '!$AP$27=AL32,"R"&amp;'Mapa de Riesgos Corrupcion '!$A$27,"")</f>
        <v/>
      </c>
      <c r="K32" s="199" t="str">
        <f>IF('Mapa de Riesgos Corrupcion '!$AP$33=AM32,"R"&amp;'Mapa de Riesgos Corrupcion '!$A$33,"")</f>
        <v/>
      </c>
      <c r="L32" s="200" t="str">
        <f>IF('Mapa de Riesgos Corrupcion '!$AP$39=AN32,"R"&amp;'Mapa de Riesgos Corrupcion '!$A$39,"")</f>
        <v/>
      </c>
      <c r="M32" s="186" t="str">
        <f>IF('Mapa de Riesgos Corrupcion '!$AP$15=Matriz!AO32,"R"&amp;'Mapa de Riesgos Corrupcion '!$A$15,"")</f>
        <v/>
      </c>
      <c r="N32" s="187" t="str">
        <f>IF('Mapa de Riesgos Corrupcion '!$AP$21=AP32,"R"&amp;'Mapa de Riesgos Corrupcion '!$A$21,"")</f>
        <v/>
      </c>
      <c r="O32" s="187" t="str">
        <f>IF('Mapa de Riesgos Corrupcion '!$AP$27=AQ32,"R"&amp;'Mapa de Riesgos Corrupcion '!$A$27,"")</f>
        <v/>
      </c>
      <c r="P32" s="187" t="str">
        <f>IF('Mapa de Riesgos Corrupcion '!$AP$33=AR32,"R"&amp;'Mapa de Riesgos Corrupcion '!$A$33,"")</f>
        <v/>
      </c>
      <c r="Q32" s="188" t="str">
        <f>IF('Mapa de Riesgos Corrupcion '!$AP$39=AS32,"R"&amp;'Mapa de Riesgos Corrupcion '!$A$39,"")</f>
        <v/>
      </c>
      <c r="R32" s="163" t="str">
        <f>IF('Mapa de Riesgos Corrupcion '!$AP$15=Matriz!AT32,"R"&amp;'Mapa de Riesgos Corrupcion '!$A$15,"")</f>
        <v/>
      </c>
      <c r="S32" s="164" t="str">
        <f>IF('Mapa de Riesgos Corrupcion '!$AP$21=AU32,"R"&amp;'Mapa de Riesgos Corrupcion '!$A$21,"")</f>
        <v/>
      </c>
      <c r="T32" s="164" t="str">
        <f>IF('Mapa de Riesgos Corrupcion '!$AP$27=AV32,"R"&amp;'Mapa de Riesgos Corrupcion '!$A$27,"")</f>
        <v/>
      </c>
      <c r="U32" s="164" t="str">
        <f>IF('Mapa de Riesgos Corrupcion '!$AP$33=AW32,"R"&amp;'Mapa de Riesgos Corrupcion '!$A$33,"")</f>
        <v/>
      </c>
      <c r="V32" s="165" t="str">
        <f>IF('Mapa de Riesgos Corrupcion '!$AP$39=AX32,"R"&amp;'Mapa de Riesgos Corrupcion '!$A$39,"")</f>
        <v/>
      </c>
      <c r="W32" s="169" t="str">
        <f>IF('Mapa de Riesgos Corrupcion '!$AP$15=Matriz!AY32,"R"&amp;'Mapa de Riesgos Corrupcion '!$A$15,"")</f>
        <v/>
      </c>
      <c r="X32" s="169" t="str">
        <f>IF('Mapa de Riesgos Corrupcion '!$AP$21=AZ32,"R"&amp;'Mapa de Riesgos Corrupcion '!$A$21,"")</f>
        <v/>
      </c>
      <c r="Y32" s="169" t="str">
        <f>IF('Mapa de Riesgos Corrupcion '!$AP$27=BA32,"R"&amp;'Mapa de Riesgos Corrupcion '!$A$27,"")</f>
        <v/>
      </c>
      <c r="Z32" s="169" t="str">
        <f>IF('Mapa de Riesgos Corrupcion '!$AP$33=BB32,"R"&amp;'Mapa de Riesgos Corrupcion '!$A$33,"")</f>
        <v/>
      </c>
      <c r="AA32" s="170" t="str">
        <f>IF('Mapa de Riesgos Corrupcion '!$AP$39=BC32,"R"&amp;'Mapa de Riesgos Corrupcion '!$A$39,"")</f>
        <v/>
      </c>
      <c r="AB32" s="161"/>
      <c r="AC32" s="161"/>
      <c r="AE32" t="str">
        <f t="shared" si="1"/>
        <v>Muy BajaLeve</v>
      </c>
      <c r="AF32" t="str">
        <f t="shared" si="2"/>
        <v>Muy BajaLeve</v>
      </c>
      <c r="AG32" t="str">
        <f t="shared" si="3"/>
        <v>Muy BajaLeve</v>
      </c>
      <c r="AH32" t="str">
        <f t="shared" si="4"/>
        <v>Muy BajaLeve</v>
      </c>
      <c r="AI32" t="str">
        <f t="shared" si="5"/>
        <v>Muy BajaLeve</v>
      </c>
      <c r="AJ32" t="str">
        <f t="shared" si="6"/>
        <v>Muy BajaMenor</v>
      </c>
      <c r="AK32" t="str">
        <f t="shared" si="7"/>
        <v>Muy BajaMenor</v>
      </c>
      <c r="AL32" t="str">
        <f t="shared" si="8"/>
        <v>Muy BajaMenor</v>
      </c>
      <c r="AM32" t="str">
        <f t="shared" si="9"/>
        <v>Muy BajaMenor</v>
      </c>
      <c r="AN32" t="str">
        <f t="shared" si="10"/>
        <v>Muy BajaMenor</v>
      </c>
      <c r="AO32" t="str">
        <f t="shared" si="11"/>
        <v>Muy BajaModerado</v>
      </c>
      <c r="AP32" t="str">
        <f t="shared" si="12"/>
        <v>Muy BajaModerado</v>
      </c>
      <c r="AQ32" t="str">
        <f t="shared" si="13"/>
        <v>Muy BajaModerado</v>
      </c>
      <c r="AR32" t="str">
        <f t="shared" si="14"/>
        <v>Muy BajaModerado</v>
      </c>
      <c r="AS32" t="str">
        <f t="shared" si="15"/>
        <v>Muy BajaModerado</v>
      </c>
      <c r="AT32" t="str">
        <f t="shared" si="16"/>
        <v>Muy BajaMayor</v>
      </c>
      <c r="AU32" t="str">
        <f t="shared" si="17"/>
        <v>Muy BajaMayor</v>
      </c>
      <c r="AV32" t="str">
        <f t="shared" si="18"/>
        <v>Muy BajaMayor</v>
      </c>
      <c r="AW32" t="str">
        <f t="shared" si="19"/>
        <v>Muy BajaMayor</v>
      </c>
      <c r="AX32" t="str">
        <f t="shared" si="20"/>
        <v>Muy BajaMayor</v>
      </c>
      <c r="AY32" t="str">
        <f t="shared" si="21"/>
        <v>Muy BajaCatastrófico</v>
      </c>
      <c r="AZ32" t="str">
        <f t="shared" si="22"/>
        <v>Muy BajaCatastrófico</v>
      </c>
      <c r="BA32" t="str">
        <f t="shared" si="23"/>
        <v>Muy BajaCatastrófico</v>
      </c>
      <c r="BB32" t="str">
        <f t="shared" si="24"/>
        <v>Muy BajaCatastrófico</v>
      </c>
      <c r="BC32" t="str">
        <f t="shared" si="25"/>
        <v>Muy BajaCatastrófico</v>
      </c>
    </row>
    <row r="33" spans="1:29" hidden="1">
      <c r="A33" s="161"/>
      <c r="B33" s="161"/>
      <c r="C33" s="201" t="s">
        <v>302</v>
      </c>
      <c r="D33" s="201" t="s">
        <v>302</v>
      </c>
      <c r="E33" s="201" t="s">
        <v>302</v>
      </c>
      <c r="F33" s="201" t="s">
        <v>302</v>
      </c>
      <c r="G33" s="201" t="s">
        <v>302</v>
      </c>
      <c r="H33" s="201" t="s">
        <v>82</v>
      </c>
      <c r="I33" s="201" t="s">
        <v>82</v>
      </c>
      <c r="J33" s="201" t="s">
        <v>82</v>
      </c>
      <c r="K33" s="201" t="s">
        <v>82</v>
      </c>
      <c r="L33" s="201" t="s">
        <v>82</v>
      </c>
      <c r="M33" s="201" t="s">
        <v>79</v>
      </c>
      <c r="N33" s="201" t="s">
        <v>79</v>
      </c>
      <c r="O33" s="201" t="s">
        <v>79</v>
      </c>
      <c r="P33" s="201" t="s">
        <v>79</v>
      </c>
      <c r="Q33" s="201" t="s">
        <v>79</v>
      </c>
      <c r="R33" s="201" t="s">
        <v>7</v>
      </c>
      <c r="S33" s="201" t="s">
        <v>7</v>
      </c>
      <c r="T33" s="201" t="s">
        <v>7</v>
      </c>
      <c r="U33" s="201" t="s">
        <v>7</v>
      </c>
      <c r="V33" s="201" t="s">
        <v>7</v>
      </c>
      <c r="W33" s="201" t="s">
        <v>83</v>
      </c>
      <c r="X33" s="201" t="s">
        <v>83</v>
      </c>
      <c r="Y33" s="201" t="s">
        <v>83</v>
      </c>
      <c r="Z33" s="201" t="s">
        <v>83</v>
      </c>
      <c r="AA33" s="201" t="s">
        <v>83</v>
      </c>
      <c r="AB33" s="161"/>
      <c r="AC33" s="161"/>
    </row>
    <row r="34" spans="1:29" hidden="1">
      <c r="A34" s="161"/>
      <c r="B34" s="161"/>
      <c r="C34" s="324">
        <v>0.2</v>
      </c>
      <c r="D34" s="325"/>
      <c r="E34" s="325"/>
      <c r="F34" s="325"/>
      <c r="G34" s="325"/>
      <c r="H34" s="324">
        <v>0.2</v>
      </c>
      <c r="I34" s="325"/>
      <c r="J34" s="325"/>
      <c r="K34" s="325"/>
      <c r="L34" s="325"/>
      <c r="M34" s="324">
        <v>0.2</v>
      </c>
      <c r="N34" s="325"/>
      <c r="O34" s="325"/>
      <c r="P34" s="325"/>
      <c r="Q34" s="325"/>
      <c r="R34" s="324">
        <v>0.2</v>
      </c>
      <c r="S34" s="325"/>
      <c r="T34" s="325"/>
      <c r="U34" s="325"/>
      <c r="V34" s="325"/>
      <c r="W34" s="324">
        <v>0.2</v>
      </c>
      <c r="X34" s="325"/>
      <c r="Y34" s="325"/>
      <c r="Z34" s="325"/>
      <c r="AA34" s="325"/>
      <c r="AB34" s="161"/>
      <c r="AC34" s="161"/>
    </row>
    <row r="35" spans="1:29" ht="35.25" customHeight="1">
      <c r="A35" s="161"/>
      <c r="B35" s="161"/>
      <c r="C35" s="309" t="s">
        <v>110</v>
      </c>
      <c r="D35" s="310"/>
      <c r="E35" s="310"/>
      <c r="F35" s="310"/>
      <c r="G35" s="310"/>
      <c r="H35" s="309" t="s">
        <v>109</v>
      </c>
      <c r="I35" s="310"/>
      <c r="J35" s="310"/>
      <c r="K35" s="310"/>
      <c r="L35" s="310"/>
      <c r="M35" s="309" t="s">
        <v>108</v>
      </c>
      <c r="N35" s="310"/>
      <c r="O35" s="310"/>
      <c r="P35" s="310"/>
      <c r="Q35" s="310"/>
      <c r="R35" s="309" t="s">
        <v>107</v>
      </c>
      <c r="S35" s="310"/>
      <c r="T35" s="310"/>
      <c r="U35" s="310"/>
      <c r="V35" s="310"/>
      <c r="W35" s="309" t="s">
        <v>106</v>
      </c>
      <c r="X35" s="310"/>
      <c r="Y35" s="310"/>
      <c r="Z35" s="310"/>
      <c r="AA35" s="310"/>
      <c r="AB35" s="161"/>
      <c r="AC35" s="161"/>
    </row>
    <row r="36" spans="1:29" ht="15.75" thickBot="1">
      <c r="A36" s="161"/>
      <c r="B36" s="161"/>
      <c r="C36" s="311"/>
      <c r="D36" s="311"/>
      <c r="E36" s="311"/>
      <c r="F36" s="311"/>
      <c r="G36" s="311"/>
      <c r="H36" s="311"/>
      <c r="I36" s="311"/>
      <c r="J36" s="311"/>
      <c r="K36" s="311"/>
      <c r="L36" s="311"/>
      <c r="M36" s="311"/>
      <c r="N36" s="311"/>
      <c r="O36" s="311"/>
      <c r="P36" s="311"/>
      <c r="Q36" s="311"/>
      <c r="R36" s="311"/>
      <c r="S36" s="311"/>
      <c r="T36" s="311"/>
      <c r="U36" s="311"/>
      <c r="V36" s="311"/>
      <c r="W36" s="311"/>
      <c r="X36" s="311"/>
      <c r="Y36" s="311"/>
      <c r="Z36" s="311"/>
      <c r="AA36" s="311"/>
      <c r="AB36" s="161"/>
      <c r="AC36" s="161"/>
    </row>
  </sheetData>
  <sheetProtection algorithmName="SHA-512" hashValue="dnb4SB8I6EeaJVShgi16O/7Nm85xvlImCrle9r0Ky0uOMPvJNT0PWASePaTDn6yy9NkGwaMtRq7TGWk/7ZHvYQ==" saltValue="3k2/Yk33lKnbS+ilqtV+lA==" spinCount="100000" sheet="1" objects="1" scenarios="1"/>
  <mergeCells count="20">
    <mergeCell ref="C34:G34"/>
    <mergeCell ref="H34:L34"/>
    <mergeCell ref="M34:Q34"/>
    <mergeCell ref="R34:V34"/>
    <mergeCell ref="W34:AA34"/>
    <mergeCell ref="A27:A32"/>
    <mergeCell ref="AC3:AC8"/>
    <mergeCell ref="AC9:AC14"/>
    <mergeCell ref="AC15:AC20"/>
    <mergeCell ref="AC21:AC26"/>
    <mergeCell ref="C35:G36"/>
    <mergeCell ref="H35:L36"/>
    <mergeCell ref="M35:Q36"/>
    <mergeCell ref="R35:V36"/>
    <mergeCell ref="W35:AA36"/>
    <mergeCell ref="A3:A8"/>
    <mergeCell ref="A9:A14"/>
    <mergeCell ref="A15:A20"/>
    <mergeCell ref="A21:A26"/>
    <mergeCell ref="A2:AC2"/>
  </mergeCells>
  <pageMargins left="0.7" right="0.7" top="0.75" bottom="0.75" header="0.3" footer="0.3"/>
  <pageSetup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abSelected="1" topLeftCell="I1" zoomScale="50" zoomScaleNormal="50" workbookViewId="0">
      <selection activeCell="AE69" sqref="AE69"/>
    </sheetView>
  </sheetViews>
  <sheetFormatPr baseColWidth="10" defaultRowHeight="15"/>
  <cols>
    <col min="2" max="9" width="5.7109375" customWidth="1"/>
    <col min="10" max="39" width="11" customWidth="1"/>
    <col min="41" max="46" width="5.7109375" customWidth="1"/>
  </cols>
  <sheetData>
    <row r="1" spans="1:9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row>
    <row r="2" spans="1:91" ht="18" customHeight="1">
      <c r="A2" s="40"/>
      <c r="B2" s="355" t="s">
        <v>155</v>
      </c>
      <c r="C2" s="356"/>
      <c r="D2" s="356"/>
      <c r="E2" s="356"/>
      <c r="F2" s="356"/>
      <c r="G2" s="356"/>
      <c r="H2" s="356"/>
      <c r="I2" s="356"/>
      <c r="J2" s="357" t="s">
        <v>2</v>
      </c>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row>
    <row r="3" spans="1:91" ht="18.75" customHeight="1">
      <c r="A3" s="40"/>
      <c r="B3" s="356"/>
      <c r="C3" s="356"/>
      <c r="D3" s="356"/>
      <c r="E3" s="356"/>
      <c r="F3" s="356"/>
      <c r="G3" s="356"/>
      <c r="H3" s="356"/>
      <c r="I3" s="356"/>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row>
    <row r="4" spans="1:91" ht="15" customHeight="1">
      <c r="A4" s="40"/>
      <c r="B4" s="356"/>
      <c r="C4" s="356"/>
      <c r="D4" s="356"/>
      <c r="E4" s="356"/>
      <c r="F4" s="356"/>
      <c r="G4" s="356"/>
      <c r="H4" s="356"/>
      <c r="I4" s="356"/>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row>
    <row r="5" spans="1:91" ht="15.75" thickBot="1">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row>
    <row r="6" spans="1:91" ht="15" customHeight="1">
      <c r="A6" s="40"/>
      <c r="B6" s="358" t="s">
        <v>4</v>
      </c>
      <c r="C6" s="358"/>
      <c r="D6" s="359"/>
      <c r="E6" s="326" t="s">
        <v>114</v>
      </c>
      <c r="F6" s="327"/>
      <c r="G6" s="327"/>
      <c r="H6" s="327"/>
      <c r="I6" s="328"/>
      <c r="J6" s="32" t="str">
        <f>IF(AND('Mapa de Riesgos Corrupcion '!$Y$10="Muy Alta",'Mapa de Riesgos Corrupcion '!$AA$10="Leve"),CONCATENATE("R",'Mapa de Riesgos Corrupcion '!$O$10),"")</f>
        <v/>
      </c>
      <c r="K6" s="33" t="str">
        <f>IF(AND('Mapa de Riesgos Corrupcion '!$Y$11="Muy Alta",'Mapa de Riesgos Corrupcion '!$AA$11="Leve"),CONCATENATE("R",'Mapa de Riesgos Corrupcion '!$O$11),"")</f>
        <v/>
      </c>
      <c r="L6" s="33" t="str">
        <f>IF(AND('Mapa de Riesgos Corrupcion '!$Y$12="Muy Alta",'Mapa de Riesgos Corrupcion '!$AA$12="Leve"),CONCATENATE("R",'Mapa de Riesgos Corrupcion '!$O$12),"")</f>
        <v/>
      </c>
      <c r="M6" s="33" t="str">
        <f>IF(AND('Mapa de Riesgos Corrupcion '!$Y$13="Muy Alta",'Mapa de Riesgos Corrupcion '!$AA$13="Leve"),CONCATENATE("R",'Mapa de Riesgos Corrupcion '!$O$13),"")</f>
        <v/>
      </c>
      <c r="N6" s="33" t="str">
        <f>IF(AND('Mapa de Riesgos Corrupcion '!$Y$14="Muy Alta",'Mapa de Riesgos Corrupcion '!$AA$14="Leve"),CONCATENATE("R",'Mapa de Riesgos Corrupcion '!$O$14),"")</f>
        <v/>
      </c>
      <c r="O6" s="34" t="str">
        <f>IF(AND('Mapa de Riesgos Corrupcion '!$Y$15="Muy Alta",'Mapa de Riesgos Corrupcion '!$AA$15="Leve"),CONCATENATE("R",'Mapa de Riesgos Corrupcion '!$O$15),"")</f>
        <v/>
      </c>
      <c r="P6" s="32" t="str">
        <f>IF(AND('Mapa de Riesgos Corrupcion '!$Y$10="Muy Alta",'Mapa de Riesgos Corrupcion '!$AA$10="Menor"),CONCATENATE("R",'Mapa de Riesgos Corrupcion '!$O$10),"")</f>
        <v/>
      </c>
      <c r="Q6" s="33" t="str">
        <f>IF(AND('Mapa de Riesgos Corrupcion '!$Y$11="Muy Alta",'Mapa de Riesgos Corrupcion '!$AA$11="Menor"),CONCATENATE("R",'Mapa de Riesgos Corrupcion '!$O$11),"")</f>
        <v/>
      </c>
      <c r="R6" s="33" t="str">
        <f>IF(AND('Mapa de Riesgos Corrupcion '!$Y$12="Muy Alta",'Mapa de Riesgos Corrupcion '!$AA$12="Menor"),CONCATENATE("R",'Mapa de Riesgos Corrupcion '!$O$12),"")</f>
        <v/>
      </c>
      <c r="S6" s="33" t="str">
        <f>IF(AND('Mapa de Riesgos Corrupcion '!$Y$13="Muy Alta",'Mapa de Riesgos Corrupcion '!$AA$13="Menor"),CONCATENATE("R",'Mapa de Riesgos Corrupcion '!$O$13),"")</f>
        <v/>
      </c>
      <c r="T6" s="33" t="str">
        <f>IF(AND('Mapa de Riesgos Corrupcion '!$Y$14="Muy Alta",'Mapa de Riesgos Corrupcion '!$AA$14="Menor"),CONCATENATE("R",'Mapa de Riesgos Corrupcion '!$O$14),"")</f>
        <v/>
      </c>
      <c r="U6" s="34" t="str">
        <f>IF(AND('Mapa de Riesgos Corrupcion '!$Y$15="Muy Alta",'Mapa de Riesgos Corrupcion '!$AA$15="Menor"),CONCATENATE("R",'Mapa de Riesgos Corrupcion '!$O$15),"")</f>
        <v/>
      </c>
      <c r="V6" s="32" t="str">
        <f>IF(AND('Mapa de Riesgos Corrupcion '!$Y$10="Muy Alta",'Mapa de Riesgos Corrupcion '!$AA$10="Moderado"),CONCATENATE("R",'Mapa de Riesgos Corrupcion '!$O$10),"")</f>
        <v/>
      </c>
      <c r="W6" s="33" t="str">
        <f>IF(AND('Mapa de Riesgos Corrupcion '!$Y$11="Muy Alta",'Mapa de Riesgos Corrupcion '!$AA$11="Moderado"),CONCATENATE("R",'Mapa de Riesgos Corrupcion '!$O$11),"")</f>
        <v/>
      </c>
      <c r="X6" s="33" t="str">
        <f>IF(AND('Mapa de Riesgos Corrupcion '!$Y$12="Muy Alta",'Mapa de Riesgos Corrupcion '!$AA$12="Moderado"),CONCATENATE("R",'Mapa de Riesgos Corrupcion '!$O$12),"")</f>
        <v/>
      </c>
      <c r="Y6" s="33" t="str">
        <f>IF(AND('Mapa de Riesgos Corrupcion '!$Y$13="Muy Alta",'Mapa de Riesgos Corrupcion '!$AA$13="Moderado"),CONCATENATE("R",'Mapa de Riesgos Corrupcion '!$O$13),"")</f>
        <v/>
      </c>
      <c r="Z6" s="33" t="str">
        <f>IF(AND('Mapa de Riesgos Corrupcion '!$Y$14="Muy Alta",'Mapa de Riesgos Corrupcion '!$AA$14="Moderado"),CONCATENATE("R",'Mapa de Riesgos Corrupcion '!$O$14),"")</f>
        <v/>
      </c>
      <c r="AA6" s="34" t="str">
        <f>IF(AND('Mapa de Riesgos Corrupcion '!$Y$15="Muy Alta",'Mapa de Riesgos Corrupcion '!$AA$15="Moderado"),CONCATENATE("R",'Mapa de Riesgos Corrupcion '!$O$15),"")</f>
        <v/>
      </c>
      <c r="AB6" s="32" t="str">
        <f>IF(AND('Mapa de Riesgos Corrupcion '!$Y$10="Muy Alta",'Mapa de Riesgos Corrupcion '!$AA$10="Mayor"),CONCATENATE("R",'Mapa de Riesgos Corrupcion '!$O$10),"")</f>
        <v/>
      </c>
      <c r="AC6" s="33" t="str">
        <f>IF(AND('Mapa de Riesgos Corrupcion '!$Y$11="Muy Alta",'Mapa de Riesgos Corrupcion '!$AA$11="Mayor"),CONCATENATE("R",'Mapa de Riesgos Corrupcion '!$O$11),"")</f>
        <v/>
      </c>
      <c r="AD6" s="33" t="str">
        <f>IF(AND('Mapa de Riesgos Corrupcion '!$Y$12="Muy Alta",'Mapa de Riesgos Corrupcion '!$AA$12="Mayor"),CONCATENATE("R",'Mapa de Riesgos Corrupcion '!$O$12),"")</f>
        <v/>
      </c>
      <c r="AE6" s="33" t="str">
        <f>IF(AND('Mapa de Riesgos Corrupcion '!$Y$13="Muy Alta",'Mapa de Riesgos Corrupcion '!$AA$13="Mayor"),CONCATENATE("R",'Mapa de Riesgos Corrupcion '!$O$13),"")</f>
        <v/>
      </c>
      <c r="AF6" s="33" t="str">
        <f>IF(AND('Mapa de Riesgos Corrupcion '!$Y$14="Muy Alta",'Mapa de Riesgos Corrupcion '!$AA$14="Mayor"),CONCATENATE("R",'Mapa de Riesgos Corrupcion '!$O$14),"")</f>
        <v/>
      </c>
      <c r="AG6" s="34" t="str">
        <f>IF(AND('Mapa de Riesgos Corrupcion '!$Y$15="Muy Alta",'Mapa de Riesgos Corrupcion '!$AA$15="Mayor"),CONCATENATE("R",'Mapa de Riesgos Corrupcion '!$O$15),"")</f>
        <v/>
      </c>
      <c r="AH6" s="203" t="str">
        <f>IF(AND('Mapa de Riesgos Corrupcion '!$Y$10="Muy Alta",'Mapa de Riesgos Corrupcion '!$AA$10="Catastrófico"),CONCATENATE("R",'Mapa de Riesgos Corrupcion '!$O$10),"")</f>
        <v/>
      </c>
      <c r="AI6" s="204" t="str">
        <f>IF(AND('Mapa de Riesgos Corrupcion '!$Y$11="Muy Alta",'Mapa de Riesgos Corrupcion '!$AA$11="Catastrófico"),CONCATENATE("R",'Mapa de Riesgos Corrupcion '!$O$11),"")</f>
        <v/>
      </c>
      <c r="AJ6" s="204" t="str">
        <f>IF(AND('Mapa de Riesgos Corrupcion '!$Y$12="Muy Alta",'Mapa de Riesgos Corrupcion '!$AA$12="Catastrófico"),CONCATENATE("R",'Mapa de Riesgos Corrupcion '!$O$12),"")</f>
        <v/>
      </c>
      <c r="AK6" s="204" t="str">
        <f>IF(AND('Mapa de Riesgos Corrupcion '!$Y$13="Muy Alta",'Mapa de Riesgos Corrupcion '!$AA$13="Catastrófico"),CONCATENATE("R",'Mapa de Riesgos Corrupcion '!$O$13),"")</f>
        <v/>
      </c>
      <c r="AL6" s="204" t="str">
        <f>IF(AND('Mapa de Riesgos Corrupcion '!$Y$14="Muy Alta",'Mapa de Riesgos Corrupcion '!$AA$14="Catastrófico"),CONCATENATE("R",'Mapa de Riesgos Corrupcion '!$O$14),"")</f>
        <v/>
      </c>
      <c r="AM6" s="205" t="str">
        <f>IF(AND('Mapa de Riesgos Corrupcion '!$Y$15="Muy Alta",'Mapa de Riesgos Corrupcion '!$AA$15="Catastrófico"),CONCATENATE("R",'Mapa de Riesgos Corrupcion '!$O$15),"")</f>
        <v/>
      </c>
      <c r="AN6" s="40"/>
      <c r="AO6" s="346" t="s">
        <v>77</v>
      </c>
      <c r="AP6" s="347"/>
      <c r="AQ6" s="347"/>
      <c r="AR6" s="347"/>
      <c r="AS6" s="347"/>
      <c r="AT6" s="348"/>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row>
    <row r="7" spans="1:91" ht="15" customHeight="1">
      <c r="A7" s="40"/>
      <c r="B7" s="358"/>
      <c r="C7" s="358"/>
      <c r="D7" s="359"/>
      <c r="E7" s="329"/>
      <c r="F7" s="330"/>
      <c r="G7" s="330"/>
      <c r="H7" s="330"/>
      <c r="I7" s="331"/>
      <c r="J7" s="35" t="str">
        <f>IF(AND('Mapa de Riesgos Corrupcion '!$Y$16="Muy Alta",'Mapa de Riesgos Corrupcion '!$AA$16="Leve"),CONCATENATE("R",'Mapa de Riesgos Corrupcion '!$O$16),"")</f>
        <v/>
      </c>
      <c r="K7" s="202" t="str">
        <f>IF(AND('Mapa de Riesgos Corrupcion '!$Y$17="Muy Alta",'Mapa de Riesgos Corrupcion '!$AA$17="Leve"),CONCATENATE("R",'Mapa de Riesgos Corrupcion '!$O$17),"")</f>
        <v/>
      </c>
      <c r="L7" s="202" t="str">
        <f>IF(AND('Mapa de Riesgos Corrupcion '!$Y$18="Muy Alta",'Mapa de Riesgos Corrupcion '!$AA$18="Leve"),CONCATENATE("R",'Mapa de Riesgos Corrupcion '!$O$18),"")</f>
        <v/>
      </c>
      <c r="M7" s="202" t="str">
        <f>IF(AND('Mapa de Riesgos Corrupcion '!$Y$19="Muy Alta",'Mapa de Riesgos Corrupcion '!$AA$19="Leve"),CONCATENATE("R",'Mapa de Riesgos Corrupcion '!$O$19),"")</f>
        <v/>
      </c>
      <c r="N7" s="202" t="str">
        <f>IF(AND('Mapa de Riesgos Corrupcion '!$Y$20="Muy Alta",'Mapa de Riesgos Corrupcion '!$AA$20="Leve"),CONCATENATE("R",'Mapa de Riesgos Corrupcion '!$O$20),"")</f>
        <v/>
      </c>
      <c r="O7" s="36" t="str">
        <f>IF(AND('Mapa de Riesgos Corrupcion '!$Y$21="Muy Alta",'Mapa de Riesgos Corrupcion '!$AA$21="Leve"),CONCATENATE("R",'Mapa de Riesgos Corrupcion '!$O$21),"")</f>
        <v/>
      </c>
      <c r="P7" s="35" t="str">
        <f>IF(AND('Mapa de Riesgos Corrupcion '!$Y$16="Muy Alta",'Mapa de Riesgos Corrupcion '!$AA$16="Menor"),CONCATENATE("R",'Mapa de Riesgos Corrupcion '!$O$16),"")</f>
        <v/>
      </c>
      <c r="Q7" s="202" t="str">
        <f>IF(AND('Mapa de Riesgos Corrupcion '!$Y$17="Muy Alta",'Mapa de Riesgos Corrupcion '!$AA$17="Menor"),CONCATENATE("R",'Mapa de Riesgos Corrupcion '!$O$17),"")</f>
        <v/>
      </c>
      <c r="R7" s="202" t="str">
        <f>IF(AND('Mapa de Riesgos Corrupcion '!$Y$18="Muy Alta",'Mapa de Riesgos Corrupcion '!$AA$18="Menor"),CONCATENATE("R",'Mapa de Riesgos Corrupcion '!$O$18),"")</f>
        <v/>
      </c>
      <c r="S7" s="202" t="str">
        <f>IF(AND('Mapa de Riesgos Corrupcion '!$Y$19="Muy Alta",'Mapa de Riesgos Corrupcion '!$AA$19="Menor"),CONCATENATE("R",'Mapa de Riesgos Corrupcion '!$O$19),"")</f>
        <v/>
      </c>
      <c r="T7" s="202" t="str">
        <f>IF(AND('Mapa de Riesgos Corrupcion '!$Y$20="Muy Alta",'Mapa de Riesgos Corrupcion '!$AA$20="Menor"),CONCATENATE("R",'Mapa de Riesgos Corrupcion '!$O$20),"")</f>
        <v/>
      </c>
      <c r="U7" s="36" t="str">
        <f>IF(AND('Mapa de Riesgos Corrupcion '!$Y$21="Muy Alta",'Mapa de Riesgos Corrupcion '!$AA$21="Menor"),CONCATENATE("R",'Mapa de Riesgos Corrupcion '!$O$21),"")</f>
        <v/>
      </c>
      <c r="V7" s="35" t="str">
        <f>IF(AND('Mapa de Riesgos Corrupcion '!$Y$16="Muy Alta",'Mapa de Riesgos Corrupcion '!$AA$16="Moderado"),CONCATENATE("R",'Mapa de Riesgos Corrupcion '!$O$16),"")</f>
        <v/>
      </c>
      <c r="W7" s="202" t="str">
        <f>IF(AND('Mapa de Riesgos Corrupcion '!$Y$17="Muy Alta",'Mapa de Riesgos Corrupcion '!$AA$17="Moderado"),CONCATENATE("R",'Mapa de Riesgos Corrupcion '!$O$17),"")</f>
        <v/>
      </c>
      <c r="X7" s="202" t="str">
        <f>IF(AND('Mapa de Riesgos Corrupcion '!$Y$18="Muy Alta",'Mapa de Riesgos Corrupcion '!$AA$18="Moderado"),CONCATENATE("R",'Mapa de Riesgos Corrupcion '!$O$18),"")</f>
        <v/>
      </c>
      <c r="Y7" s="202" t="str">
        <f>IF(AND('Mapa de Riesgos Corrupcion '!$Y$19="Muy Alta",'Mapa de Riesgos Corrupcion '!$AA$19="Moderado"),CONCATENATE("R",'Mapa de Riesgos Corrupcion '!$O$19),"")</f>
        <v/>
      </c>
      <c r="Z7" s="202" t="str">
        <f>IF(AND('Mapa de Riesgos Corrupcion '!$Y$20="Muy Alta",'Mapa de Riesgos Corrupcion '!$AA$20="Moderado"),CONCATENATE("R",'Mapa de Riesgos Corrupcion '!$O$20),"")</f>
        <v/>
      </c>
      <c r="AA7" s="36" t="str">
        <f>IF(AND('Mapa de Riesgos Corrupcion '!$Y$21="Muy Alta",'Mapa de Riesgos Corrupcion '!$AA$21="Moderado"),CONCATENATE("R",'Mapa de Riesgos Corrupcion '!$O$21),"")</f>
        <v/>
      </c>
      <c r="AB7" s="35" t="str">
        <f>IF(AND('Mapa de Riesgos Corrupcion '!$Y$16="Muy Alta",'Mapa de Riesgos Corrupcion '!$AA$16="Mayor"),CONCATENATE("R",'Mapa de Riesgos Corrupcion '!$O$16),"")</f>
        <v/>
      </c>
      <c r="AC7" s="202" t="str">
        <f>IF(AND('Mapa de Riesgos Corrupcion '!$Y$17="Muy Alta",'Mapa de Riesgos Corrupcion '!$AA$17="Mayor"),CONCATENATE("R",'Mapa de Riesgos Corrupcion '!$O$17),"")</f>
        <v/>
      </c>
      <c r="AD7" s="202" t="str">
        <f>IF(AND('Mapa de Riesgos Corrupcion '!$Y$18="Muy Alta",'Mapa de Riesgos Corrupcion '!$AA$18="Mayor"),CONCATENATE("R",'Mapa de Riesgos Corrupcion '!$O$18),"")</f>
        <v/>
      </c>
      <c r="AE7" s="202" t="str">
        <f>IF(AND('Mapa de Riesgos Corrupcion '!$Y$19="Muy Alta",'Mapa de Riesgos Corrupcion '!$AA$19="Mayor"),CONCATENATE("R",'Mapa de Riesgos Corrupcion '!$O$19),"")</f>
        <v/>
      </c>
      <c r="AF7" s="202" t="str">
        <f>IF(AND('Mapa de Riesgos Corrupcion '!$Y$20="Muy Alta",'Mapa de Riesgos Corrupcion '!$AA$20="Mayor"),CONCATENATE("R",'Mapa de Riesgos Corrupcion '!$O$20),"")</f>
        <v/>
      </c>
      <c r="AG7" s="36" t="str">
        <f>IF(AND('Mapa de Riesgos Corrupcion '!$Y$21="Muy Alta",'Mapa de Riesgos Corrupcion '!$AA$21="Mayor"),CONCATENATE("R",'Mapa de Riesgos Corrupcion '!$O$21),"")</f>
        <v/>
      </c>
      <c r="AH7" s="206" t="str">
        <f>IF(AND('Mapa de Riesgos Corrupcion '!$Y$16="Muy Alta",'Mapa de Riesgos Corrupcion '!$AA$16="Catastrófico"),CONCATENATE("R",'Mapa de Riesgos Corrupcion '!$O$16),"")</f>
        <v/>
      </c>
      <c r="AI7" s="207" t="str">
        <f>IF(AND('Mapa de Riesgos Corrupcion '!$Y$17="Muy Alta",'Mapa de Riesgos Corrupcion '!$AA$17="Catastrófico"),CONCATENATE("R",'Mapa de Riesgos Corrupcion '!$O$17),"")</f>
        <v/>
      </c>
      <c r="AJ7" s="207" t="str">
        <f>IF(AND('Mapa de Riesgos Corrupcion '!$Y$18="Muy Alta",'Mapa de Riesgos Corrupcion '!$AA$18="Catastrófico"),CONCATENATE("R",'Mapa de Riesgos Corrupcion '!$O$18),"")</f>
        <v/>
      </c>
      <c r="AK7" s="207" t="str">
        <f>IF(AND('Mapa de Riesgos Corrupcion '!$Y$19="Muy Alta",'Mapa de Riesgos Corrupcion '!$AA$19="Catastrófico"),CONCATENATE("R",'Mapa de Riesgos Corrupcion '!$O$19),"")</f>
        <v/>
      </c>
      <c r="AL7" s="207" t="str">
        <f>IF(AND('Mapa de Riesgos Corrupcion '!$Y$20="Muy Alta",'Mapa de Riesgos Corrupcion '!$AA$20="Catastrófico"),CONCATENATE("R",'Mapa de Riesgos Corrupcion '!$O$20),"")</f>
        <v/>
      </c>
      <c r="AM7" s="208" t="str">
        <f>IF(AND('Mapa de Riesgos Corrupcion '!$Y$21="Muy Alta",'Mapa de Riesgos Corrupcion '!$AA$21="Catastrófico"),CONCATENATE("R",'Mapa de Riesgos Corrupcion '!$O$21),"")</f>
        <v/>
      </c>
      <c r="AN7" s="40"/>
      <c r="AO7" s="349"/>
      <c r="AP7" s="350"/>
      <c r="AQ7" s="350"/>
      <c r="AR7" s="350"/>
      <c r="AS7" s="350"/>
      <c r="AT7" s="351"/>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row>
    <row r="8" spans="1:91" ht="15" customHeight="1">
      <c r="A8" s="40"/>
      <c r="B8" s="358"/>
      <c r="C8" s="358"/>
      <c r="D8" s="359"/>
      <c r="E8" s="329"/>
      <c r="F8" s="330"/>
      <c r="G8" s="330"/>
      <c r="H8" s="330"/>
      <c r="I8" s="331"/>
      <c r="J8" s="35" t="str">
        <f>IF(AND('Mapa de Riesgos Corrupcion '!$Y$22="Muy Alta",'Mapa de Riesgos Corrupcion '!$AA$22="Leve"),CONCATENATE("R",'Mapa de Riesgos Corrupcion '!$O$22),"")</f>
        <v/>
      </c>
      <c r="K8" s="202" t="str">
        <f>IF(AND('Mapa de Riesgos Corrupcion '!$Y$23="Muy Alta",'Mapa de Riesgos Corrupcion '!$AA$23="Leve"),CONCATENATE("R",'Mapa de Riesgos Corrupcion '!$O$23),"")</f>
        <v/>
      </c>
      <c r="L8" s="202" t="str">
        <f>IF(AND('Mapa de Riesgos Corrupcion '!$Y$24="Muy Alta",'Mapa de Riesgos Corrupcion '!$AA$24="Leve"),CONCATENATE("R",'Mapa de Riesgos Corrupcion '!$O$24),"")</f>
        <v/>
      </c>
      <c r="M8" s="202" t="str">
        <f>IF(AND('Mapa de Riesgos Corrupcion '!$Y$25="Muy Alta",'Mapa de Riesgos Corrupcion '!$AA$25="Leve"),CONCATENATE("R",'Mapa de Riesgos Corrupcion '!$O$25),"")</f>
        <v/>
      </c>
      <c r="N8" s="202" t="str">
        <f>IF(AND('Mapa de Riesgos Corrupcion '!$Y$26="Muy Alta",'Mapa de Riesgos Corrupcion '!$AA$26="Leve"),CONCATENATE("R",'Mapa de Riesgos Corrupcion '!$O$26),"")</f>
        <v/>
      </c>
      <c r="O8" s="36" t="str">
        <f>IF(AND('Mapa de Riesgos Corrupcion '!$Y$27="Muy Alta",'Mapa de Riesgos Corrupcion '!$AA$27="Leve"),CONCATENATE("R",'Mapa de Riesgos Corrupcion '!$O$27),"")</f>
        <v/>
      </c>
      <c r="P8" s="35" t="str">
        <f>IF(AND('Mapa de Riesgos Corrupcion '!$Y$22="Muy Alta",'Mapa de Riesgos Corrupcion '!$AA$22="Menor"),CONCATENATE("R",'Mapa de Riesgos Corrupcion '!$O$22),"")</f>
        <v/>
      </c>
      <c r="Q8" s="202" t="str">
        <f>IF(AND('Mapa de Riesgos Corrupcion '!$Y$23="Muy Alta",'Mapa de Riesgos Corrupcion '!$AA$23="Menor"),CONCATENATE("R",'Mapa de Riesgos Corrupcion '!$O$23),"")</f>
        <v/>
      </c>
      <c r="R8" s="202" t="str">
        <f>IF(AND('Mapa de Riesgos Corrupcion '!$Y$24="Muy Alta",'Mapa de Riesgos Corrupcion '!$AA$24="Menor"),CONCATENATE("R",'Mapa de Riesgos Corrupcion '!$O$24),"")</f>
        <v/>
      </c>
      <c r="S8" s="202" t="str">
        <f>IF(AND('Mapa de Riesgos Corrupcion '!$Y$25="Muy Alta",'Mapa de Riesgos Corrupcion '!$AA$25="Menor"),CONCATENATE("R",'Mapa de Riesgos Corrupcion '!$O$25),"")</f>
        <v/>
      </c>
      <c r="T8" s="202" t="str">
        <f>IF(AND('Mapa de Riesgos Corrupcion '!$Y$26="Muy Alta",'Mapa de Riesgos Corrupcion '!$AA$26="Menor"),CONCATENATE("R",'Mapa de Riesgos Corrupcion '!$O$26),"")</f>
        <v/>
      </c>
      <c r="U8" s="36" t="str">
        <f>IF(AND('Mapa de Riesgos Corrupcion '!$Y$27="Muy Alta",'Mapa de Riesgos Corrupcion '!$AA$27="Menor"),CONCATENATE("R",'Mapa de Riesgos Corrupcion '!$O$27),"")</f>
        <v/>
      </c>
      <c r="V8" s="35" t="str">
        <f>IF(AND('Mapa de Riesgos Corrupcion '!$Y$22="Muy Alta",'Mapa de Riesgos Corrupcion '!$AA$22="Moderado"),CONCATENATE("R",'Mapa de Riesgos Corrupcion '!$O$22),"")</f>
        <v/>
      </c>
      <c r="W8" s="202" t="str">
        <f>IF(AND('Mapa de Riesgos Corrupcion '!$Y$23="Muy Alta",'Mapa de Riesgos Corrupcion '!$AA$23="Moderado"),CONCATENATE("R",'Mapa de Riesgos Corrupcion '!$O$23),"")</f>
        <v/>
      </c>
      <c r="X8" s="202" t="str">
        <f>IF(AND('Mapa de Riesgos Corrupcion '!$Y$24="Muy Alta",'Mapa de Riesgos Corrupcion '!$AA$24="Moderado"),CONCATENATE("R",'Mapa de Riesgos Corrupcion '!$O$24),"")</f>
        <v/>
      </c>
      <c r="Y8" s="202" t="str">
        <f>IF(AND('Mapa de Riesgos Corrupcion '!$Y$25="Muy Alta",'Mapa de Riesgos Corrupcion '!$AA$25="Moderado"),CONCATENATE("R",'Mapa de Riesgos Corrupcion '!$O$25),"")</f>
        <v/>
      </c>
      <c r="Z8" s="202" t="str">
        <f>IF(AND('Mapa de Riesgos Corrupcion '!$Y$26="Muy Alta",'Mapa de Riesgos Corrupcion '!$AA$26="Moderado"),CONCATENATE("R",'Mapa de Riesgos Corrupcion '!$O$26),"")</f>
        <v/>
      </c>
      <c r="AA8" s="36" t="str">
        <f>IF(AND('Mapa de Riesgos Corrupcion '!$Y$27="Muy Alta",'Mapa de Riesgos Corrupcion '!$AA$27="Moderado"),CONCATENATE("R",'Mapa de Riesgos Corrupcion '!$O$27),"")</f>
        <v/>
      </c>
      <c r="AB8" s="35" t="str">
        <f>IF(AND('Mapa de Riesgos Corrupcion '!$Y$22="Muy Alta",'Mapa de Riesgos Corrupcion '!$AA$22="Mayor"),CONCATENATE("R",'Mapa de Riesgos Corrupcion '!$O$22),"")</f>
        <v/>
      </c>
      <c r="AC8" s="202" t="str">
        <f>IF(AND('Mapa de Riesgos Corrupcion '!$Y$23="Muy Alta",'Mapa de Riesgos Corrupcion '!$AA$23="Mayor"),CONCATENATE("R",'Mapa de Riesgos Corrupcion '!$O$23),"")</f>
        <v/>
      </c>
      <c r="AD8" s="202" t="str">
        <f>IF(AND('Mapa de Riesgos Corrupcion '!$Y$24="Muy Alta",'Mapa de Riesgos Corrupcion '!$AA$24="Mayor"),CONCATENATE("R",'Mapa de Riesgos Corrupcion '!$O$24),"")</f>
        <v/>
      </c>
      <c r="AE8" s="202" t="str">
        <f>IF(AND('Mapa de Riesgos Corrupcion '!$Y$25="Muy Alta",'Mapa de Riesgos Corrupcion '!$AA$25="Mayor"),CONCATENATE("R",'Mapa de Riesgos Corrupcion '!$O$25),"")</f>
        <v/>
      </c>
      <c r="AF8" s="202" t="str">
        <f>IF(AND('Mapa de Riesgos Corrupcion '!$Y$26="Muy Alta",'Mapa de Riesgos Corrupcion '!$AA$26="Mayor"),CONCATENATE("R",'Mapa de Riesgos Corrupcion '!$O$26),"")</f>
        <v/>
      </c>
      <c r="AG8" s="36" t="str">
        <f>IF(AND('Mapa de Riesgos Corrupcion '!$Y$27="Muy Alta",'Mapa de Riesgos Corrupcion '!$AA$27="Mayor"),CONCATENATE("R",'Mapa de Riesgos Corrupcion '!$O$27),"")</f>
        <v/>
      </c>
      <c r="AH8" s="206" t="str">
        <f>IF(AND('Mapa de Riesgos Corrupcion '!$Y$22="Muy Alta",'Mapa de Riesgos Corrupcion '!$AA$22="Catastrófico"),CONCATENATE("R",'Mapa de Riesgos Corrupcion '!$O$22),"")</f>
        <v/>
      </c>
      <c r="AI8" s="207" t="str">
        <f>IF(AND('Mapa de Riesgos Corrupcion '!$Y$23="Muy Alta",'Mapa de Riesgos Corrupcion '!$AA$23="Catastrófico"),CONCATENATE("R",'Mapa de Riesgos Corrupcion '!$O$23),"")</f>
        <v/>
      </c>
      <c r="AJ8" s="207" t="str">
        <f>IF(AND('Mapa de Riesgos Corrupcion '!$Y$24="Muy Alta",'Mapa de Riesgos Corrupcion '!$AA$24="Catastrófico"),CONCATENATE("R",'Mapa de Riesgos Corrupcion '!$O$24),"")</f>
        <v/>
      </c>
      <c r="AK8" s="207" t="str">
        <f>IF(AND('Mapa de Riesgos Corrupcion '!$Y$25="Muy Alta",'Mapa de Riesgos Corrupcion '!$AA$25="Catastrófico"),CONCATENATE("R",'Mapa de Riesgos Corrupcion '!$O$25),"")</f>
        <v/>
      </c>
      <c r="AL8" s="207" t="str">
        <f>IF(AND('Mapa de Riesgos Corrupcion '!$Y$26="Muy Alta",'Mapa de Riesgos Corrupcion '!$AA$26="Catastrófico"),CONCATENATE("R",'Mapa de Riesgos Corrupcion '!$O$26),"")</f>
        <v/>
      </c>
      <c r="AM8" s="208" t="str">
        <f>IF(AND('Mapa de Riesgos Corrupcion '!$Y$27="Muy Alta",'Mapa de Riesgos Corrupcion '!$AA$27="Catastrófico"),CONCATENATE("R",'Mapa de Riesgos Corrupcion '!$O$27),"")</f>
        <v/>
      </c>
      <c r="AN8" s="40"/>
      <c r="AO8" s="349"/>
      <c r="AP8" s="350"/>
      <c r="AQ8" s="350"/>
      <c r="AR8" s="350"/>
      <c r="AS8" s="350"/>
      <c r="AT8" s="351"/>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row>
    <row r="9" spans="1:91" ht="15" customHeight="1">
      <c r="A9" s="40"/>
      <c r="B9" s="358"/>
      <c r="C9" s="358"/>
      <c r="D9" s="359"/>
      <c r="E9" s="329"/>
      <c r="F9" s="330"/>
      <c r="G9" s="330"/>
      <c r="H9" s="330"/>
      <c r="I9" s="331"/>
      <c r="J9" s="35" t="str">
        <f>IF(AND('Mapa de Riesgos Corrupcion '!$Y$28="Muy Alta",'Mapa de Riesgos Corrupcion '!$AA$28="Leve"),CONCATENATE("R",'Mapa de Riesgos Corrupcion '!$O$28),"")</f>
        <v/>
      </c>
      <c r="K9" s="202" t="str">
        <f>IF(AND('Mapa de Riesgos Corrupcion '!$Y$29="Muy Alta",'Mapa de Riesgos Corrupcion '!$AA$29="Leve"),CONCATENATE("R",'Mapa de Riesgos Corrupcion '!$O$29),"")</f>
        <v/>
      </c>
      <c r="L9" s="202" t="str">
        <f>IF(AND('Mapa de Riesgos Corrupcion '!$Y$30="Muy Alta",'Mapa de Riesgos Corrupcion '!$AA$30="Leve"),CONCATENATE("R",'Mapa de Riesgos Corrupcion '!$O$30),"")</f>
        <v/>
      </c>
      <c r="M9" s="202" t="str">
        <f>IF(AND('Mapa de Riesgos Corrupcion '!$Y$31="Muy Alta",'Mapa de Riesgos Corrupcion '!$AA$31="Leve"),CONCATENATE("R",'Mapa de Riesgos Corrupcion '!$O$31),"")</f>
        <v/>
      </c>
      <c r="N9" s="202" t="str">
        <f ca="1">IF(AND('Mapa de Riesgos Corrupcion '!$Y$32="Muy Alta",'Mapa de Riesgos Corrupcion '!$AA$32="Leve"),CONCATENATE("R",'Mapa de Riesgos Corrupcion '!$O$32),"")</f>
        <v/>
      </c>
      <c r="O9" s="36" t="str">
        <f>IF(AND('Mapa de Riesgos Corrupcion '!$Y$33="Muy Alta",'Mapa de Riesgos Corrupcion '!$AA$33="Leve"),CONCATENATE("R",'Mapa de Riesgos Corrupcion '!$O$33),"")</f>
        <v/>
      </c>
      <c r="P9" s="35" t="str">
        <f>IF(AND('Mapa de Riesgos Corrupcion '!$Y$28="Muy Alta",'Mapa de Riesgos Corrupcion '!$AA$28="Menor"),CONCATENATE("R",'Mapa de Riesgos Corrupcion '!$O$28),"")</f>
        <v/>
      </c>
      <c r="Q9" s="202" t="str">
        <f>IF(AND('Mapa de Riesgos Corrupcion '!$Y$29="Muy Alta",'Mapa de Riesgos Corrupcion '!$AA$29="Menor"),CONCATENATE("R",'Mapa de Riesgos Corrupcion '!$O$29),"")</f>
        <v/>
      </c>
      <c r="R9" s="202" t="str">
        <f>IF(AND('Mapa de Riesgos Corrupcion '!$Y$30="Muy Alta",'Mapa de Riesgos Corrupcion '!$AA$30="Menor"),CONCATENATE("R",'Mapa de Riesgos Corrupcion '!$O$30),"")</f>
        <v/>
      </c>
      <c r="S9" s="202" t="str">
        <f>IF(AND('Mapa de Riesgos Corrupcion '!$Y$31="Muy Alta",'Mapa de Riesgos Corrupcion '!$AA$31="Menor"),CONCATENATE("R",'Mapa de Riesgos Corrupcion '!$O$31),"")</f>
        <v/>
      </c>
      <c r="T9" s="202" t="str">
        <f ca="1">IF(AND('Mapa de Riesgos Corrupcion '!$Y$32="Muy Alta",'Mapa de Riesgos Corrupcion '!$AA$32="Menor"),CONCATENATE("R",'Mapa de Riesgos Corrupcion '!$O$32),"")</f>
        <v/>
      </c>
      <c r="U9" s="36" t="str">
        <f>IF(AND('Mapa de Riesgos Corrupcion '!$Y$33="Muy Alta",'Mapa de Riesgos Corrupcion '!$AA$33="Menor"),CONCATENATE("R",'Mapa de Riesgos Corrupcion '!$O$33),"")</f>
        <v/>
      </c>
      <c r="V9" s="35" t="str">
        <f>IF(AND('Mapa de Riesgos Corrupcion '!$Y$28="Muy Alta",'Mapa de Riesgos Corrupcion '!$AA$28="Moderado"),CONCATENATE("R",'Mapa de Riesgos Corrupcion '!$O$28),"")</f>
        <v/>
      </c>
      <c r="W9" s="202" t="str">
        <f>IF(AND('Mapa de Riesgos Corrupcion '!$Y$29="Muy Alta",'Mapa de Riesgos Corrupcion '!$AA$29="Moderado"),CONCATENATE("R",'Mapa de Riesgos Corrupcion '!$O$29),"")</f>
        <v/>
      </c>
      <c r="X9" s="202" t="str">
        <f>IF(AND('Mapa de Riesgos Corrupcion '!$Y$30="Muy Alta",'Mapa de Riesgos Corrupcion '!$AA$30="Moderado"),CONCATENATE("R",'Mapa de Riesgos Corrupcion '!$O$30),"")</f>
        <v/>
      </c>
      <c r="Y9" s="202" t="str">
        <f>IF(AND('Mapa de Riesgos Corrupcion '!$Y$31="Muy Alta",'Mapa de Riesgos Corrupcion '!$AA$31="Moderado"),CONCATENATE("R",'Mapa de Riesgos Corrupcion '!$O$31),"")</f>
        <v/>
      </c>
      <c r="Z9" s="202" t="str">
        <f ca="1">IF(AND('Mapa de Riesgos Corrupcion '!$Y$32="Muy Alta",'Mapa de Riesgos Corrupcion '!$AA$32="Moderado"),CONCATENATE("R",'Mapa de Riesgos Corrupcion '!$O$32),"")</f>
        <v/>
      </c>
      <c r="AA9" s="36" t="str">
        <f>IF(AND('Mapa de Riesgos Corrupcion '!$Y$33="Muy Alta",'Mapa de Riesgos Corrupcion '!$AA$33="Moderado"),CONCATENATE("R",'Mapa de Riesgos Corrupcion '!$O$33),"")</f>
        <v/>
      </c>
      <c r="AB9" s="35" t="str">
        <f>IF(AND('Mapa de Riesgos Corrupcion '!$Y$28="Muy Alta",'Mapa de Riesgos Corrupcion '!$AA$28="Mayor"),CONCATENATE("R",'Mapa de Riesgos Corrupcion '!$O$28),"")</f>
        <v/>
      </c>
      <c r="AC9" s="202" t="str">
        <f>IF(AND('Mapa de Riesgos Corrupcion '!$Y$29="Muy Alta",'Mapa de Riesgos Corrupcion '!$AA$29="Mayor"),CONCATENATE("R",'Mapa de Riesgos Corrupcion '!$O$29),"")</f>
        <v/>
      </c>
      <c r="AD9" s="202" t="str">
        <f>IF(AND('Mapa de Riesgos Corrupcion '!$Y$30="Muy Alta",'Mapa de Riesgos Corrupcion '!$AA$30="Mayor"),CONCATENATE("R",'Mapa de Riesgos Corrupcion '!$O$30),"")</f>
        <v/>
      </c>
      <c r="AE9" s="202" t="str">
        <f>IF(AND('Mapa de Riesgos Corrupcion '!$Y$31="Muy Alta",'Mapa de Riesgos Corrupcion '!$AA$31="Mayor"),CONCATENATE("R",'Mapa de Riesgos Corrupcion '!$O$31),"")</f>
        <v/>
      </c>
      <c r="AF9" s="202" t="str">
        <f ca="1">IF(AND('Mapa de Riesgos Corrupcion '!$Y$32="Muy Alta",'Mapa de Riesgos Corrupcion '!$AA$32="Mayor"),CONCATENATE("R",'Mapa de Riesgos Corrupcion '!$O$32),"")</f>
        <v>R23</v>
      </c>
      <c r="AG9" s="36" t="str">
        <f>IF(AND('Mapa de Riesgos Corrupcion '!$Y$33="Muy Alta",'Mapa de Riesgos Corrupcion '!$AA$33="Mayor"),CONCATENATE("R",'Mapa de Riesgos Corrupcion '!$O$33),"")</f>
        <v/>
      </c>
      <c r="AH9" s="206" t="str">
        <f>IF(AND('Mapa de Riesgos Corrupcion '!$Y$28="Muy Alta",'Mapa de Riesgos Corrupcion '!$AA$28="Catastrófico"),CONCATENATE("R",'Mapa de Riesgos Corrupcion '!$O$28),"")</f>
        <v/>
      </c>
      <c r="AI9" s="207" t="str">
        <f>IF(AND('Mapa de Riesgos Corrupcion '!$Y$29="Muy Alta",'Mapa de Riesgos Corrupcion '!$AA$29="Catastrófico"),CONCATENATE("R",'Mapa de Riesgos Corrupcion '!$O$29),"")</f>
        <v/>
      </c>
      <c r="AJ9" s="207" t="str">
        <f>IF(AND('Mapa de Riesgos Corrupcion '!$Y$30="Muy Alta",'Mapa de Riesgos Corrupcion '!$AA$30="Catastrófico"),CONCATENATE("R",'Mapa de Riesgos Corrupcion '!$O$30),"")</f>
        <v/>
      </c>
      <c r="AK9" s="207" t="str">
        <f>IF(AND('Mapa de Riesgos Corrupcion '!$Y$31="Muy Alta",'Mapa de Riesgos Corrupcion '!$AA$31="Catastrófico"),CONCATENATE("R",'Mapa de Riesgos Corrupcion '!$O$31),"")</f>
        <v/>
      </c>
      <c r="AL9" s="207" t="str">
        <f ca="1">IF(AND('Mapa de Riesgos Corrupcion '!$Y$32="Muy Alta",'Mapa de Riesgos Corrupcion '!$AA$32="Catastrófico"),CONCATENATE("R",'Mapa de Riesgos Corrupcion '!$O$32),"")</f>
        <v/>
      </c>
      <c r="AM9" s="208" t="str">
        <f>IF(AND('Mapa de Riesgos Corrupcion '!$Y$33="Muy Alta",'Mapa de Riesgos Corrupcion '!$AA$33="Catastrófico"),CONCATENATE("R",'Mapa de Riesgos Corrupcion '!$O$33),"")</f>
        <v/>
      </c>
      <c r="AN9" s="40"/>
      <c r="AO9" s="349"/>
      <c r="AP9" s="350"/>
      <c r="AQ9" s="350"/>
      <c r="AR9" s="350"/>
      <c r="AS9" s="350"/>
      <c r="AT9" s="351"/>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row>
    <row r="10" spans="1:91" ht="15" customHeight="1">
      <c r="A10" s="40"/>
      <c r="B10" s="358"/>
      <c r="C10" s="358"/>
      <c r="D10" s="359"/>
      <c r="E10" s="329"/>
      <c r="F10" s="330"/>
      <c r="G10" s="330"/>
      <c r="H10" s="330"/>
      <c r="I10" s="331"/>
      <c r="J10" s="35" t="str">
        <f>IF(AND('Mapa de Riesgos Corrupcion '!$Y$34="Muy Alta",'Mapa de Riesgos Corrupcion '!$AA$34="Leve"),CONCATENATE("R",'Mapa de Riesgos Corrupcion '!$O$34),"")</f>
        <v/>
      </c>
      <c r="K10" s="202" t="str">
        <f>IF(AND('Mapa de Riesgos Corrupcion '!$Y$35="Muy Alta",'Mapa de Riesgos Corrupcion '!$AA$35="Leve"),CONCATENATE("R",'Mapa de Riesgos Corrupcion '!$O$35),"")</f>
        <v/>
      </c>
      <c r="L10" s="202" t="str">
        <f>IF(AND('Mapa de Riesgos Corrupcion '!$Y$36="Muy Alta",'Mapa de Riesgos Corrupcion '!$AA$36="Leve"),CONCATENATE("R",'Mapa de Riesgos Corrupcion '!$O$36),"")</f>
        <v/>
      </c>
      <c r="M10" s="202" t="str">
        <f>IF(AND('Mapa de Riesgos Corrupcion '!$Y$37="Muy Alta",'Mapa de Riesgos Corrupcion '!$AA$37="Leve"),CONCATENATE("R",'Mapa de Riesgos Corrupcion '!$O$37),"")</f>
        <v/>
      </c>
      <c r="N10" s="202" t="str">
        <f>IF(AND('Mapa de Riesgos Corrupcion '!$Y$38="Muy Alta",'Mapa de Riesgos Corrupcion '!$AA$38="Leve"),CONCATENATE("R",'Mapa de Riesgos Corrupcion '!$O$38),"")</f>
        <v/>
      </c>
      <c r="O10" s="36" t="str">
        <f>IF(AND('Mapa de Riesgos Corrupcion '!$Y$39="Muy Alta",'Mapa de Riesgos Corrupcion '!$AA$39="Leve"),CONCATENATE("R",'Mapa de Riesgos Corrupcion '!$O$39),"")</f>
        <v/>
      </c>
      <c r="P10" s="35" t="str">
        <f>IF(AND('Mapa de Riesgos Corrupcion '!$Y$34="Muy Alta",'Mapa de Riesgos Corrupcion '!$AA$34="Menor"),CONCATENATE("R",'Mapa de Riesgos Corrupcion '!$O$34),"")</f>
        <v/>
      </c>
      <c r="Q10" s="202" t="str">
        <f>IF(AND('Mapa de Riesgos Corrupcion '!$Y$35="Muy Alta",'Mapa de Riesgos Corrupcion '!$AA$35="Menor"),CONCATENATE("R",'Mapa de Riesgos Corrupcion '!$O$35),"")</f>
        <v/>
      </c>
      <c r="R10" s="202" t="str">
        <f>IF(AND('Mapa de Riesgos Corrupcion '!$Y$36="Muy Alta",'Mapa de Riesgos Corrupcion '!$AA$36="Menor"),CONCATENATE("R",'Mapa de Riesgos Corrupcion '!$O$36),"")</f>
        <v/>
      </c>
      <c r="S10" s="202" t="str">
        <f>IF(AND('Mapa de Riesgos Corrupcion '!$Y$37="Muy Alta",'Mapa de Riesgos Corrupcion '!$AA$37="Menor"),CONCATENATE("R",'Mapa de Riesgos Corrupcion '!$O$37),"")</f>
        <v/>
      </c>
      <c r="T10" s="202" t="str">
        <f>IF(AND('Mapa de Riesgos Corrupcion '!$Y$38="Muy Alta",'Mapa de Riesgos Corrupcion '!$AA$38="Menor"),CONCATENATE("R",'Mapa de Riesgos Corrupcion '!$O$38),"")</f>
        <v/>
      </c>
      <c r="U10" s="36" t="str">
        <f>IF(AND('Mapa de Riesgos Corrupcion '!$Y$39="Muy Alta",'Mapa de Riesgos Corrupcion '!$AA$39="Menor"),CONCATENATE("R",'Mapa de Riesgos Corrupcion '!$O$39),"")</f>
        <v/>
      </c>
      <c r="V10" s="35" t="str">
        <f>IF(AND('Mapa de Riesgos Corrupcion '!$Y$34="Muy Alta",'Mapa de Riesgos Corrupcion '!$AA$34="Moderado"),CONCATENATE("R",'Mapa de Riesgos Corrupcion '!$O$34),"")</f>
        <v/>
      </c>
      <c r="W10" s="202" t="str">
        <f>IF(AND('Mapa de Riesgos Corrupcion '!$Y$35="Muy Alta",'Mapa de Riesgos Corrupcion '!$AA$35="Moderado"),CONCATENATE("R",'Mapa de Riesgos Corrupcion '!$O$35),"")</f>
        <v/>
      </c>
      <c r="X10" s="202" t="str">
        <f>IF(AND('Mapa de Riesgos Corrupcion '!$Y$36="Muy Alta",'Mapa de Riesgos Corrupcion '!$AA$36="Moderado"),CONCATENATE("R",'Mapa de Riesgos Corrupcion '!$O$36),"")</f>
        <v/>
      </c>
      <c r="Y10" s="202" t="str">
        <f>IF(AND('Mapa de Riesgos Corrupcion '!$Y$37="Muy Alta",'Mapa de Riesgos Corrupcion '!$AA$37="Moderado"),CONCATENATE("R",'Mapa de Riesgos Corrupcion '!$O$37),"")</f>
        <v/>
      </c>
      <c r="Z10" s="202" t="str">
        <f>IF(AND('Mapa de Riesgos Corrupcion '!$Y$38="Muy Alta",'Mapa de Riesgos Corrupcion '!$AA$38="Moderado"),CONCATENATE("R",'Mapa de Riesgos Corrupcion '!$O$38),"")</f>
        <v/>
      </c>
      <c r="AA10" s="36" t="str">
        <f>IF(AND('Mapa de Riesgos Corrupcion '!$Y$39="Muy Alta",'Mapa de Riesgos Corrupcion '!$AA$39="Moderado"),CONCATENATE("R",'Mapa de Riesgos Corrupcion '!$O$39),"")</f>
        <v/>
      </c>
      <c r="AB10" s="35" t="str">
        <f>IF(AND('Mapa de Riesgos Corrupcion '!$Y$34="Muy Alta",'Mapa de Riesgos Corrupcion '!$AA$34="Mayor"),CONCATENATE("R",'Mapa de Riesgos Corrupcion '!$O$34),"")</f>
        <v/>
      </c>
      <c r="AC10" s="202" t="str">
        <f>IF(AND('Mapa de Riesgos Corrupcion '!$Y$35="Muy Alta",'Mapa de Riesgos Corrupcion '!$AA$35="Mayor"),CONCATENATE("R",'Mapa de Riesgos Corrupcion '!$O$35),"")</f>
        <v/>
      </c>
      <c r="AD10" s="202" t="str">
        <f>IF(AND('Mapa de Riesgos Corrupcion '!$Y$36="Muy Alta",'Mapa de Riesgos Corrupcion '!$AA$36="Mayor"),CONCATENATE("R",'Mapa de Riesgos Corrupcion '!$O$36),"")</f>
        <v/>
      </c>
      <c r="AE10" s="202" t="str">
        <f>IF(AND('Mapa de Riesgos Corrupcion '!$Y$37="Muy Alta",'Mapa de Riesgos Corrupcion '!$AA$37="Mayor"),CONCATENATE("R",'Mapa de Riesgos Corrupcion '!$O$37),"")</f>
        <v/>
      </c>
      <c r="AF10" s="202" t="str">
        <f>IF(AND('Mapa de Riesgos Corrupcion '!$Y$38="Muy Alta",'Mapa de Riesgos Corrupcion '!$AA$38="Mayor"),CONCATENATE("R",'Mapa de Riesgos Corrupcion '!$O$38),"")</f>
        <v/>
      </c>
      <c r="AG10" s="36" t="str">
        <f>IF(AND('Mapa de Riesgos Corrupcion '!$Y$39="Muy Alta",'Mapa de Riesgos Corrupcion '!$AA$39="Mayor"),CONCATENATE("R",'Mapa de Riesgos Corrupcion '!$O$39),"")</f>
        <v/>
      </c>
      <c r="AH10" s="206" t="str">
        <f>IF(AND('Mapa de Riesgos Corrupcion '!$Y$34="Muy Alta",'Mapa de Riesgos Corrupcion '!$AA$34="Catastrófico"),CONCATENATE("R",'Mapa de Riesgos Corrupcion '!$O$34),"")</f>
        <v/>
      </c>
      <c r="AI10" s="207" t="str">
        <f>IF(AND('Mapa de Riesgos Corrupcion '!$Y$35="Muy Alta",'Mapa de Riesgos Corrupcion '!$AA$35="Catastrófico"),CONCATENATE("R",'Mapa de Riesgos Corrupcion '!$O$35),"")</f>
        <v/>
      </c>
      <c r="AJ10" s="207" t="str">
        <f>IF(AND('Mapa de Riesgos Corrupcion '!$Y$36="Muy Alta",'Mapa de Riesgos Corrupcion '!$AA$36="Catastrófico"),CONCATENATE("R",'Mapa de Riesgos Corrupcion '!$O$36),"")</f>
        <v/>
      </c>
      <c r="AK10" s="207" t="str">
        <f>IF(AND('Mapa de Riesgos Corrupcion '!$Y$37="Muy Alta",'Mapa de Riesgos Corrupcion '!$AA$37="Catastrófico"),CONCATENATE("R",'Mapa de Riesgos Corrupcion '!$O$37),"")</f>
        <v/>
      </c>
      <c r="AL10" s="207" t="str">
        <f>IF(AND('Mapa de Riesgos Corrupcion '!$Y$38="Muy Alta",'Mapa de Riesgos Corrupcion '!$AA$38="Catastrófico"),CONCATENATE("R",'Mapa de Riesgos Corrupcion '!$O$38),"")</f>
        <v/>
      </c>
      <c r="AM10" s="208" t="str">
        <f>IF(AND('Mapa de Riesgos Corrupcion '!$Y$39="Muy Alta",'Mapa de Riesgos Corrupcion '!$AA$39="Catastrófico"),CONCATENATE("R",'Mapa de Riesgos Corrupcion '!$O$39),"")</f>
        <v/>
      </c>
      <c r="AN10" s="40"/>
      <c r="AO10" s="349"/>
      <c r="AP10" s="350"/>
      <c r="AQ10" s="350"/>
      <c r="AR10" s="350"/>
      <c r="AS10" s="350"/>
      <c r="AT10" s="351"/>
      <c r="AU10" s="40"/>
      <c r="AV10" s="40"/>
      <c r="AW10" s="40"/>
      <c r="AX10" s="40"/>
      <c r="AY10" s="40"/>
      <c r="AZ10" s="40"/>
      <c r="BA10" s="40"/>
      <c r="BB10" s="40"/>
      <c r="BC10" s="40"/>
      <c r="BD10" s="40"/>
      <c r="BE10" s="40"/>
      <c r="BF10" s="40"/>
      <c r="BG10" s="40"/>
      <c r="BH10" s="40"/>
      <c r="BI10" s="40"/>
      <c r="BJ10" s="40"/>
      <c r="BK10" s="40"/>
      <c r="BL10" s="40"/>
      <c r="BM10" s="40"/>
      <c r="BN10" s="40"/>
      <c r="BO10" s="40"/>
      <c r="BP10" s="40"/>
      <c r="BQ10" s="40"/>
      <c r="BR10" s="40"/>
      <c r="BS10" s="40"/>
      <c r="BT10" s="40"/>
      <c r="BU10" s="40"/>
      <c r="BV10" s="40"/>
      <c r="BW10" s="40"/>
      <c r="BX10" s="40"/>
    </row>
    <row r="11" spans="1:91" ht="15" customHeight="1">
      <c r="A11" s="40"/>
      <c r="B11" s="358"/>
      <c r="C11" s="358"/>
      <c r="D11" s="359"/>
      <c r="E11" s="329"/>
      <c r="F11" s="330"/>
      <c r="G11" s="330"/>
      <c r="H11" s="330"/>
      <c r="I11" s="331"/>
      <c r="J11" s="35" t="str">
        <f>IF(AND('Mapa de Riesgos Corrupcion '!$Y$40="Muy Alta",'Mapa de Riesgos Corrupcion '!$AA$40="Leve"),CONCATENATE("R",'Mapa de Riesgos Corrupcion '!$O$40),"")</f>
        <v/>
      </c>
      <c r="K11" s="202" t="str">
        <f>IF(AND('Mapa de Riesgos Corrupcion '!$Y$41="Muy Alta",'Mapa de Riesgos Corrupcion '!$AA$41="Leve"),CONCATENATE("R",'Mapa de Riesgos Corrupcion '!$O$41),"")</f>
        <v/>
      </c>
      <c r="L11" s="202" t="str">
        <f>IF(AND('Mapa de Riesgos Corrupcion '!$Y$42="Muy Alta",'Mapa de Riesgos Corrupcion '!$AA$42="Leve"),CONCATENATE("R",'Mapa de Riesgos Corrupcion '!$O$42),"")</f>
        <v/>
      </c>
      <c r="M11" s="202" t="str">
        <f>IF(AND('Mapa de Riesgos Corrupcion '!$Y$43="Muy Alta",'Mapa de Riesgos Corrupcion '!$AA$43="Leve"),CONCATENATE("R",'Mapa de Riesgos Corrupcion '!$O$43),"")</f>
        <v/>
      </c>
      <c r="N11" s="202" t="str">
        <f>IF(AND('Mapa de Riesgos Corrupcion '!$Y$44="Muy Alta",'Mapa de Riesgos Corrupcion '!$AA$44="Leve"),CONCATENATE("R",'Mapa de Riesgos Corrupcion '!$O$44),"")</f>
        <v/>
      </c>
      <c r="O11" s="36" t="str">
        <f>IF(AND('Mapa de Riesgos Corrupcion '!$Y$45="Muy Alta",'Mapa de Riesgos Corrupcion '!$AA$45="Leve"),CONCATENATE("R",'Mapa de Riesgos Corrupcion '!$O$45),"")</f>
        <v/>
      </c>
      <c r="P11" s="35" t="str">
        <f>IF(AND('Mapa de Riesgos Corrupcion '!$Y$40="Muy Alta",'Mapa de Riesgos Corrupcion '!$AA$40="Menor"),CONCATENATE("R",'Mapa de Riesgos Corrupcion '!$O$40),"")</f>
        <v/>
      </c>
      <c r="Q11" s="202" t="str">
        <f>IF(AND('Mapa de Riesgos Corrupcion '!$Y$41="Muy Alta",'Mapa de Riesgos Corrupcion '!$AA$41="Menor"),CONCATENATE("R",'Mapa de Riesgos Corrupcion '!$O$41),"")</f>
        <v/>
      </c>
      <c r="R11" s="202" t="str">
        <f>IF(AND('Mapa de Riesgos Corrupcion '!$Y$42="Muy Alta",'Mapa de Riesgos Corrupcion '!$AA$42="Menor"),CONCATENATE("R",'Mapa de Riesgos Corrupcion '!$O$42),"")</f>
        <v/>
      </c>
      <c r="S11" s="202" t="str">
        <f>IF(AND('Mapa de Riesgos Corrupcion '!$Y$43="Muy Alta",'Mapa de Riesgos Corrupcion '!$AA$43="Menor"),CONCATENATE("R",'Mapa de Riesgos Corrupcion '!$O$43),"")</f>
        <v/>
      </c>
      <c r="T11" s="202" t="str">
        <f>IF(AND('Mapa de Riesgos Corrupcion '!$Y$44="Muy Alta",'Mapa de Riesgos Corrupcion '!$AA$44="Menor"),CONCATENATE("R",'Mapa de Riesgos Corrupcion '!$O$44),"")</f>
        <v/>
      </c>
      <c r="U11" s="36" t="str">
        <f>IF(AND('Mapa de Riesgos Corrupcion '!$Y$45="Muy Alta",'Mapa de Riesgos Corrupcion '!$AA$45="Menor"),CONCATENATE("R",'Mapa de Riesgos Corrupcion '!$O$45),"")</f>
        <v/>
      </c>
      <c r="V11" s="35" t="str">
        <f>IF(AND('Mapa de Riesgos Corrupcion '!$Y$40="Muy Alta",'Mapa de Riesgos Corrupcion '!$AA$40="Moderado"),CONCATENATE("R",'Mapa de Riesgos Corrupcion '!$O$40),"")</f>
        <v/>
      </c>
      <c r="W11" s="202" t="str">
        <f>IF(AND('Mapa de Riesgos Corrupcion '!$Y$41="Muy Alta",'Mapa de Riesgos Corrupcion '!$AA$41="Moderado"),CONCATENATE("R",'Mapa de Riesgos Corrupcion '!$O$41),"")</f>
        <v/>
      </c>
      <c r="X11" s="202" t="str">
        <f>IF(AND('Mapa de Riesgos Corrupcion '!$Y$42="Muy Alta",'Mapa de Riesgos Corrupcion '!$AA$42="Moderado"),CONCATENATE("R",'Mapa de Riesgos Corrupcion '!$O$42),"")</f>
        <v/>
      </c>
      <c r="Y11" s="202" t="str">
        <f>IF(AND('Mapa de Riesgos Corrupcion '!$Y$43="Muy Alta",'Mapa de Riesgos Corrupcion '!$AA$43="Moderado"),CONCATENATE("R",'Mapa de Riesgos Corrupcion '!$O$43),"")</f>
        <v/>
      </c>
      <c r="Z11" s="202" t="str">
        <f>IF(AND('Mapa de Riesgos Corrupcion '!$Y$44="Muy Alta",'Mapa de Riesgos Corrupcion '!$AA$44="Moderado"),CONCATENATE("R",'Mapa de Riesgos Corrupcion '!$O$44),"")</f>
        <v/>
      </c>
      <c r="AA11" s="36" t="str">
        <f>IF(AND('Mapa de Riesgos Corrupcion '!$Y$45="Muy Alta",'Mapa de Riesgos Corrupcion '!$AA$45="Moderado"),CONCATENATE("R",'Mapa de Riesgos Corrupcion '!$O$45),"")</f>
        <v/>
      </c>
      <c r="AB11" s="35" t="str">
        <f>IF(AND('Mapa de Riesgos Corrupcion '!$Y$40="Muy Alta",'Mapa de Riesgos Corrupcion '!$AA$40="Mayor"),CONCATENATE("R",'Mapa de Riesgos Corrupcion '!$O$40),"")</f>
        <v/>
      </c>
      <c r="AC11" s="202" t="str">
        <f>IF(AND('Mapa de Riesgos Corrupcion '!$Y$41="Muy Alta",'Mapa de Riesgos Corrupcion '!$AA$41="Mayor"),CONCATENATE("R",'Mapa de Riesgos Corrupcion '!$O$41),"")</f>
        <v/>
      </c>
      <c r="AD11" s="202" t="str">
        <f>IF(AND('Mapa de Riesgos Corrupcion '!$Y$42="Muy Alta",'Mapa de Riesgos Corrupcion '!$AA$42="Mayor"),CONCATENATE("R",'Mapa de Riesgos Corrupcion '!$O$42),"")</f>
        <v/>
      </c>
      <c r="AE11" s="202" t="str">
        <f>IF(AND('Mapa de Riesgos Corrupcion '!$Y$43="Muy Alta",'Mapa de Riesgos Corrupcion '!$AA$43="Mayor"),CONCATENATE("R",'Mapa de Riesgos Corrupcion '!$O$43),"")</f>
        <v/>
      </c>
      <c r="AF11" s="202" t="str">
        <f>IF(AND('Mapa de Riesgos Corrupcion '!$Y$44="Muy Alta",'Mapa de Riesgos Corrupcion '!$AA$44="Mayor"),CONCATENATE("R",'Mapa de Riesgos Corrupcion '!$O$44),"")</f>
        <v/>
      </c>
      <c r="AG11" s="36" t="str">
        <f>IF(AND('Mapa de Riesgos Corrupcion '!$Y$45="Muy Alta",'Mapa de Riesgos Corrupcion '!$AA$45="Mayor"),CONCATENATE("R",'Mapa de Riesgos Corrupcion '!$O$45),"")</f>
        <v/>
      </c>
      <c r="AH11" s="206" t="str">
        <f>IF(AND('Mapa de Riesgos Corrupcion '!$Y$40="Muy Alta",'Mapa de Riesgos Corrupcion '!$AA$40="Catastrófico"),CONCATENATE("R",'Mapa de Riesgos Corrupcion '!$O$40),"")</f>
        <v/>
      </c>
      <c r="AI11" s="207" t="str">
        <f>IF(AND('Mapa de Riesgos Corrupcion '!$Y$41="Muy Alta",'Mapa de Riesgos Corrupcion '!$AA$41="Catastrófico"),CONCATENATE("R",'Mapa de Riesgos Corrupcion '!$O$41),"")</f>
        <v/>
      </c>
      <c r="AJ11" s="207" t="str">
        <f>IF(AND('Mapa de Riesgos Corrupcion '!$Y$42="Muy Alta",'Mapa de Riesgos Corrupcion '!$AA$42="Catastrófico"),CONCATENATE("R",'Mapa de Riesgos Corrupcion '!$O$42),"")</f>
        <v/>
      </c>
      <c r="AK11" s="207" t="str">
        <f>IF(AND('Mapa de Riesgos Corrupcion '!$Y$43="Muy Alta",'Mapa de Riesgos Corrupcion '!$AA$43="Catastrófico"),CONCATENATE("R",'Mapa de Riesgos Corrupcion '!$O$43),"")</f>
        <v/>
      </c>
      <c r="AL11" s="207" t="str">
        <f>IF(AND('Mapa de Riesgos Corrupcion '!$Y$44="Muy Alta",'Mapa de Riesgos Corrupcion '!$AA$44="Catastrófico"),CONCATENATE("R",'Mapa de Riesgos Corrupcion '!$O$44),"")</f>
        <v/>
      </c>
      <c r="AM11" s="208" t="str">
        <f>IF(AND('Mapa de Riesgos Corrupcion '!$Y$45="Muy Alta",'Mapa de Riesgos Corrupcion '!$AA$45="Catastrófico"),CONCATENATE("R",'Mapa de Riesgos Corrupcion '!$O$45),"")</f>
        <v/>
      </c>
      <c r="AN11" s="40"/>
      <c r="AO11" s="349"/>
      <c r="AP11" s="350"/>
      <c r="AQ11" s="350"/>
      <c r="AR11" s="350"/>
      <c r="AS11" s="350"/>
      <c r="AT11" s="351"/>
      <c r="AU11" s="40"/>
      <c r="AV11" s="40"/>
      <c r="AW11" s="40"/>
      <c r="AX11" s="40"/>
      <c r="AY11" s="40"/>
      <c r="AZ11" s="40"/>
      <c r="BA11" s="40"/>
      <c r="BB11" s="40"/>
      <c r="BC11" s="40"/>
      <c r="BD11" s="40"/>
      <c r="BE11" s="40"/>
      <c r="BF11" s="40"/>
      <c r="BG11" s="40"/>
      <c r="BH11" s="40"/>
      <c r="BI11" s="40"/>
      <c r="BJ11" s="40"/>
      <c r="BK11" s="40"/>
      <c r="BL11" s="40"/>
      <c r="BM11" s="40"/>
      <c r="BN11" s="40"/>
      <c r="BO11" s="40"/>
      <c r="BP11" s="40"/>
      <c r="BQ11" s="40"/>
      <c r="BR11" s="40"/>
      <c r="BS11" s="40"/>
      <c r="BT11" s="40"/>
      <c r="BU11" s="40"/>
      <c r="BV11" s="40"/>
      <c r="BW11" s="40"/>
      <c r="BX11" s="40"/>
    </row>
    <row r="12" spans="1:91" ht="15" customHeight="1">
      <c r="A12" s="40"/>
      <c r="B12" s="358"/>
      <c r="C12" s="358"/>
      <c r="D12" s="359"/>
      <c r="E12" s="329"/>
      <c r="F12" s="330"/>
      <c r="G12" s="330"/>
      <c r="H12" s="330"/>
      <c r="I12" s="331"/>
      <c r="J12" s="35" t="str">
        <f>IF(AND('Mapa de Riesgos Corrupcion '!$Y$46="Muy Alta",'Mapa de Riesgos Corrupcion '!$AA$46="Leve"),CONCATENATE("R",'Mapa de Riesgos Corrupcion '!$O$46),"")</f>
        <v/>
      </c>
      <c r="K12" s="202" t="str">
        <f>IF(AND('Mapa de Riesgos Corrupcion '!$Y$47="Muy Alta",'Mapa de Riesgos Corrupcion '!$AA$47="Leve"),CONCATENATE("R",'Mapa de Riesgos Corrupcion '!$O$47),"")</f>
        <v/>
      </c>
      <c r="L12" s="202" t="str">
        <f>IF(AND('Mapa de Riesgos Corrupcion '!$Y$48="Muy Alta",'Mapa de Riesgos Corrupcion '!$AA$48="Leve"),CONCATENATE("R",'Mapa de Riesgos Corrupcion '!$O$48),"")</f>
        <v/>
      </c>
      <c r="M12" s="202" t="str">
        <f>IF(AND('Mapa de Riesgos Corrupcion '!$Y$49="Muy Alta",'Mapa de Riesgos Corrupcion '!$AA$49="Leve"),CONCATENATE("R",'Mapa de Riesgos Corrupcion '!$O$49),"")</f>
        <v/>
      </c>
      <c r="N12" s="202" t="str">
        <f>IF(AND('Mapa de Riesgos Corrupcion '!$Y$50="Muy Alta",'Mapa de Riesgos Corrupcion '!$AA$50="Leve"),CONCATENATE("R",'Mapa de Riesgos Corrupcion '!$O$50),"")</f>
        <v/>
      </c>
      <c r="O12" s="36" t="str">
        <f>IF(AND('Mapa de Riesgos Corrupcion '!$Y$51="Muy Alta",'Mapa de Riesgos Corrupcion '!$AA$51="Leve"),CONCATENATE("R",'Mapa de Riesgos Corrupcion '!$O$51),"")</f>
        <v/>
      </c>
      <c r="P12" s="35" t="str">
        <f>IF(AND('Mapa de Riesgos Corrupcion '!$Y$46="Muy Alta",'Mapa de Riesgos Corrupcion '!$AA$46="Menor"),CONCATENATE("R",'Mapa de Riesgos Corrupcion '!$O$46),"")</f>
        <v/>
      </c>
      <c r="Q12" s="202" t="str">
        <f>IF(AND('Mapa de Riesgos Corrupcion '!$Y$47="Muy Alta",'Mapa de Riesgos Corrupcion '!$AA$47="Menor"),CONCATENATE("R",'Mapa de Riesgos Corrupcion '!$O$47),"")</f>
        <v/>
      </c>
      <c r="R12" s="202" t="str">
        <f>IF(AND('Mapa de Riesgos Corrupcion '!$Y$48="Muy Alta",'Mapa de Riesgos Corrupcion '!$AA$48="Menor"),CONCATENATE("R",'Mapa de Riesgos Corrupcion '!$O$48),"")</f>
        <v/>
      </c>
      <c r="S12" s="202" t="str">
        <f>IF(AND('Mapa de Riesgos Corrupcion '!$Y$49="Muy Alta",'Mapa de Riesgos Corrupcion '!$AA$49="Menor"),CONCATENATE("R",'Mapa de Riesgos Corrupcion '!$O$49),"")</f>
        <v/>
      </c>
      <c r="T12" s="202" t="str">
        <f>IF(AND('Mapa de Riesgos Corrupcion '!$Y$50="Muy Alta",'Mapa de Riesgos Corrupcion '!$AA$50="Menor"),CONCATENATE("R",'Mapa de Riesgos Corrupcion '!$O$50),"")</f>
        <v/>
      </c>
      <c r="U12" s="36" t="str">
        <f>IF(AND('Mapa de Riesgos Corrupcion '!$Y$51="Muy Alta",'Mapa de Riesgos Corrupcion '!$AA$51="Menor"),CONCATENATE("R",'Mapa de Riesgos Corrupcion '!$O$51),"")</f>
        <v/>
      </c>
      <c r="V12" s="35" t="str">
        <f>IF(AND('Mapa de Riesgos Corrupcion '!$Y$46="Muy Alta",'Mapa de Riesgos Corrupcion '!$AA$46="Moderado"),CONCATENATE("R",'Mapa de Riesgos Corrupcion '!$O$46),"")</f>
        <v/>
      </c>
      <c r="W12" s="202" t="str">
        <f>IF(AND('Mapa de Riesgos Corrupcion '!$Y$47="Muy Alta",'Mapa de Riesgos Corrupcion '!$AA$47="Moderado"),CONCATENATE("R",'Mapa de Riesgos Corrupcion '!$O$47),"")</f>
        <v/>
      </c>
      <c r="X12" s="202" t="str">
        <f>IF(AND('Mapa de Riesgos Corrupcion '!$Y$48="Muy Alta",'Mapa de Riesgos Corrupcion '!$AA$48="Moderado"),CONCATENATE("R",'Mapa de Riesgos Corrupcion '!$O$48),"")</f>
        <v/>
      </c>
      <c r="Y12" s="202" t="str">
        <f>IF(AND('Mapa de Riesgos Corrupcion '!$Y$49="Muy Alta",'Mapa de Riesgos Corrupcion '!$AA$49="Moderado"),CONCATENATE("R",'Mapa de Riesgos Corrupcion '!$O$49),"")</f>
        <v/>
      </c>
      <c r="Z12" s="202" t="str">
        <f>IF(AND('Mapa de Riesgos Corrupcion '!$Y$50="Muy Alta",'Mapa de Riesgos Corrupcion '!$AA$50="Moderado"),CONCATENATE("R",'Mapa de Riesgos Corrupcion '!$O$50),"")</f>
        <v/>
      </c>
      <c r="AA12" s="36" t="str">
        <f>IF(AND('Mapa de Riesgos Corrupcion '!$Y$51="Muy Alta",'Mapa de Riesgos Corrupcion '!$AA$51="Moderado"),CONCATENATE("R",'Mapa de Riesgos Corrupcion '!$O$51),"")</f>
        <v/>
      </c>
      <c r="AB12" s="35" t="str">
        <f>IF(AND('Mapa de Riesgos Corrupcion '!$Y$46="Muy Alta",'Mapa de Riesgos Corrupcion '!$AA$46="Mayor"),CONCATENATE("R",'Mapa de Riesgos Corrupcion '!$O$46),"")</f>
        <v/>
      </c>
      <c r="AC12" s="202" t="str">
        <f>IF(AND('Mapa de Riesgos Corrupcion '!$Y$47="Muy Alta",'Mapa de Riesgos Corrupcion '!$AA$47="Mayor"),CONCATENATE("R",'Mapa de Riesgos Corrupcion '!$O$47),"")</f>
        <v/>
      </c>
      <c r="AD12" s="202" t="str">
        <f>IF(AND('Mapa de Riesgos Corrupcion '!$Y$48="Muy Alta",'Mapa de Riesgos Corrupcion '!$AA$48="Mayor"),CONCATENATE("R",'Mapa de Riesgos Corrupcion '!$O$48),"")</f>
        <v/>
      </c>
      <c r="AE12" s="202" t="str">
        <f>IF(AND('Mapa de Riesgos Corrupcion '!$Y$49="Muy Alta",'Mapa de Riesgos Corrupcion '!$AA$49="Mayor"),CONCATENATE("R",'Mapa de Riesgos Corrupcion '!$O$49),"")</f>
        <v/>
      </c>
      <c r="AF12" s="202" t="str">
        <f>IF(AND('Mapa de Riesgos Corrupcion '!$Y$50="Muy Alta",'Mapa de Riesgos Corrupcion '!$AA$50="Mayor"),CONCATENATE("R",'Mapa de Riesgos Corrupcion '!$O$50),"")</f>
        <v/>
      </c>
      <c r="AG12" s="36" t="str">
        <f>IF(AND('Mapa de Riesgos Corrupcion '!$Y$51="Muy Alta",'Mapa de Riesgos Corrupcion '!$AA$51="Mayor"),CONCATENATE("R",'Mapa de Riesgos Corrupcion '!$O$51),"")</f>
        <v/>
      </c>
      <c r="AH12" s="206" t="str">
        <f>IF(AND('Mapa de Riesgos Corrupcion '!$Y$46="Muy Alta",'Mapa de Riesgos Corrupcion '!$AA$46="Catastrófico"),CONCATENATE("R",'Mapa de Riesgos Corrupcion '!$O$46),"")</f>
        <v/>
      </c>
      <c r="AI12" s="207" t="str">
        <f>IF(AND('Mapa de Riesgos Corrupcion '!$Y$47="Muy Alta",'Mapa de Riesgos Corrupcion '!$AA$47="Catastrófico"),CONCATENATE("R",'Mapa de Riesgos Corrupcion '!$O$47),"")</f>
        <v/>
      </c>
      <c r="AJ12" s="207" t="str">
        <f>IF(AND('Mapa de Riesgos Corrupcion '!$Y$48="Muy Alta",'Mapa de Riesgos Corrupcion '!$AA$48="Catastrófico"),CONCATENATE("R",'Mapa de Riesgos Corrupcion '!$O$48),"")</f>
        <v/>
      </c>
      <c r="AK12" s="207" t="str">
        <f>IF(AND('Mapa de Riesgos Corrupcion '!$Y$49="Muy Alta",'Mapa de Riesgos Corrupcion '!$AA$49="Catastrófico"),CONCATENATE("R",'Mapa de Riesgos Corrupcion '!$O$49),"")</f>
        <v/>
      </c>
      <c r="AL12" s="207" t="str">
        <f>IF(AND('Mapa de Riesgos Corrupcion '!$Y$50="Muy Alta",'Mapa de Riesgos Corrupcion '!$AA$50="Catastrófico"),CONCATENATE("R",'Mapa de Riesgos Corrupcion '!$O$50),"")</f>
        <v/>
      </c>
      <c r="AM12" s="208" t="str">
        <f>IF(AND('Mapa de Riesgos Corrupcion '!$Y$51="Muy Alta",'Mapa de Riesgos Corrupcion '!$AA$51="Catastrófico"),CONCATENATE("R",'Mapa de Riesgos Corrupcion '!$O$51),"")</f>
        <v/>
      </c>
      <c r="AN12" s="40"/>
      <c r="AO12" s="349"/>
      <c r="AP12" s="350"/>
      <c r="AQ12" s="350"/>
      <c r="AR12" s="350"/>
      <c r="AS12" s="350"/>
      <c r="AT12" s="351"/>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row>
    <row r="13" spans="1:91" ht="15" customHeight="1">
      <c r="A13" s="40"/>
      <c r="B13" s="358"/>
      <c r="C13" s="358"/>
      <c r="D13" s="359"/>
      <c r="E13" s="329"/>
      <c r="F13" s="330"/>
      <c r="G13" s="330"/>
      <c r="H13" s="330"/>
      <c r="I13" s="331"/>
      <c r="J13" s="35" t="str">
        <f>IF(AND('Mapa de Riesgos Corrupcion '!$Y$52="Muy Alta",'Mapa de Riesgos Corrupcion '!$AA$52="Leve"),CONCATENATE("R",'Mapa de Riesgos Corrupcion '!$O$52),"")</f>
        <v/>
      </c>
      <c r="K13" s="202" t="str">
        <f>IF(AND('Mapa de Riesgos Corrupcion '!$Y$53="Muy Alta",'Mapa de Riesgos Corrupcion '!$AA$53="Leve"),CONCATENATE("R",'Mapa de Riesgos Corrupcion '!$O$53),"")</f>
        <v/>
      </c>
      <c r="L13" s="202" t="str">
        <f>IF(AND('Mapa de Riesgos Corrupcion '!$Y$54="Muy Alta",'Mapa de Riesgos Corrupcion '!$AA$54="Leve"),CONCATENATE("R",'Mapa de Riesgos Corrupcion '!$O$54),"")</f>
        <v/>
      </c>
      <c r="M13" s="202" t="str">
        <f>IF(AND('Mapa de Riesgos Corrupcion '!$Y$55="Muy Alta",'Mapa de Riesgos Corrupcion '!$AA$55="Leve"),CONCATENATE("R",'Mapa de Riesgos Corrupcion '!$O$55),"")</f>
        <v/>
      </c>
      <c r="N13" s="202" t="str">
        <f>IF(AND('Mapa de Riesgos Corrupcion '!$Y$56="Muy Alta",'Mapa de Riesgos Corrupcion '!$AA$56="Leve"),CONCATENATE("R",'Mapa de Riesgos Corrupcion '!$O$56),"")</f>
        <v/>
      </c>
      <c r="O13" s="36" t="str">
        <f>IF(AND('Mapa de Riesgos Corrupcion '!$Y$57="Muy Alta",'Mapa de Riesgos Corrupcion '!$AA$57="Leve"),CONCATENATE("R",'Mapa de Riesgos Corrupcion '!$O$57),"")</f>
        <v/>
      </c>
      <c r="P13" s="35" t="str">
        <f>IF(AND('Mapa de Riesgos Corrupcion '!$Y$52="Muy Alta",'Mapa de Riesgos Corrupcion '!$AA$52="Menor"),CONCATENATE("R",'Mapa de Riesgos Corrupcion '!$O$52),"")</f>
        <v/>
      </c>
      <c r="Q13" s="202" t="str">
        <f>IF(AND('Mapa de Riesgos Corrupcion '!$Y$53="Muy Alta",'Mapa de Riesgos Corrupcion '!$AA$53="Menor"),CONCATENATE("R",'Mapa de Riesgos Corrupcion '!$O$53),"")</f>
        <v/>
      </c>
      <c r="R13" s="202" t="str">
        <f>IF(AND('Mapa de Riesgos Corrupcion '!$Y$54="Muy Alta",'Mapa de Riesgos Corrupcion '!$AA$54="Menor"),CONCATENATE("R",'Mapa de Riesgos Corrupcion '!$O$54),"")</f>
        <v/>
      </c>
      <c r="S13" s="202" t="str">
        <f>IF(AND('Mapa de Riesgos Corrupcion '!$Y$55="Muy Alta",'Mapa de Riesgos Corrupcion '!$AA$55="Menor"),CONCATENATE("R",'Mapa de Riesgos Corrupcion '!$O$55),"")</f>
        <v/>
      </c>
      <c r="T13" s="202" t="str">
        <f>IF(AND('Mapa de Riesgos Corrupcion '!$Y$56="Muy Alta",'Mapa de Riesgos Corrupcion '!$AA$56="Menor"),CONCATENATE("R",'Mapa de Riesgos Corrupcion '!$O$56),"")</f>
        <v/>
      </c>
      <c r="U13" s="36" t="str">
        <f>IF(AND('Mapa de Riesgos Corrupcion '!$Y$57="Muy Alta",'Mapa de Riesgos Corrupcion '!$AA$57="Menor"),CONCATENATE("R",'Mapa de Riesgos Corrupcion '!$O$57),"")</f>
        <v/>
      </c>
      <c r="V13" s="35" t="str">
        <f>IF(AND('Mapa de Riesgos Corrupcion '!$Y$52="Muy Alta",'Mapa de Riesgos Corrupcion '!$AA$52="Moderado"),CONCATENATE("R",'Mapa de Riesgos Corrupcion '!$O$52),"")</f>
        <v/>
      </c>
      <c r="W13" s="202" t="str">
        <f>IF(AND('Mapa de Riesgos Corrupcion '!$Y$53="Muy Alta",'Mapa de Riesgos Corrupcion '!$AA$53="Moderado"),CONCATENATE("R",'Mapa de Riesgos Corrupcion '!$O$53),"")</f>
        <v/>
      </c>
      <c r="X13" s="202" t="str">
        <f>IF(AND('Mapa de Riesgos Corrupcion '!$Y$54="Muy Alta",'Mapa de Riesgos Corrupcion '!$AA$54="Moderado"),CONCATENATE("R",'Mapa de Riesgos Corrupcion '!$O$54),"")</f>
        <v/>
      </c>
      <c r="Y13" s="202" t="str">
        <f>IF(AND('Mapa de Riesgos Corrupcion '!$Y$55="Muy Alta",'Mapa de Riesgos Corrupcion '!$AA$55="Moderado"),CONCATENATE("R",'Mapa de Riesgos Corrupcion '!$O$55),"")</f>
        <v/>
      </c>
      <c r="Z13" s="202" t="str">
        <f>IF(AND('Mapa de Riesgos Corrupcion '!$Y$56="Muy Alta",'Mapa de Riesgos Corrupcion '!$AA$56="Moderado"),CONCATENATE("R",'Mapa de Riesgos Corrupcion '!$O$56),"")</f>
        <v/>
      </c>
      <c r="AA13" s="36" t="str">
        <f>IF(AND('Mapa de Riesgos Corrupcion '!$Y$57="Muy Alta",'Mapa de Riesgos Corrupcion '!$AA$57="Moderado"),CONCATENATE("R",'Mapa de Riesgos Corrupcion '!$O$57),"")</f>
        <v/>
      </c>
      <c r="AB13" s="35" t="str">
        <f>IF(AND('Mapa de Riesgos Corrupcion '!$Y$52="Muy Alta",'Mapa de Riesgos Corrupcion '!$AA$52="Mayor"),CONCATENATE("R",'Mapa de Riesgos Corrupcion '!$O$52),"")</f>
        <v/>
      </c>
      <c r="AC13" s="202" t="str">
        <f>IF(AND('Mapa de Riesgos Corrupcion '!$Y$53="Muy Alta",'Mapa de Riesgos Corrupcion '!$AA$53="Mayor"),CONCATENATE("R",'Mapa de Riesgos Corrupcion '!$O$53),"")</f>
        <v/>
      </c>
      <c r="AD13" s="202" t="str">
        <f>IF(AND('Mapa de Riesgos Corrupcion '!$Y$54="Muy Alta",'Mapa de Riesgos Corrupcion '!$AA$54="Mayor"),CONCATENATE("R",'Mapa de Riesgos Corrupcion '!$O$54),"")</f>
        <v/>
      </c>
      <c r="AE13" s="202" t="str">
        <f>IF(AND('Mapa de Riesgos Corrupcion '!$Y$55="Muy Alta",'Mapa de Riesgos Corrupcion '!$AA$55="Mayor"),CONCATENATE("R",'Mapa de Riesgos Corrupcion '!$O$55),"")</f>
        <v/>
      </c>
      <c r="AF13" s="202" t="str">
        <f>IF(AND('Mapa de Riesgos Corrupcion '!$Y$56="Muy Alta",'Mapa de Riesgos Corrupcion '!$AA$56="Mayor"),CONCATENATE("R",'Mapa de Riesgos Corrupcion '!$O$56),"")</f>
        <v/>
      </c>
      <c r="AG13" s="36" t="str">
        <f>IF(AND('Mapa de Riesgos Corrupcion '!$Y$57="Muy Alta",'Mapa de Riesgos Corrupcion '!$AA$57="Mayor"),CONCATENATE("R",'Mapa de Riesgos Corrupcion '!$O$57),"")</f>
        <v/>
      </c>
      <c r="AH13" s="206" t="str">
        <f>IF(AND('Mapa de Riesgos Corrupcion '!$Y$52="Muy Alta",'Mapa de Riesgos Corrupcion '!$AA$52="Catastrófico"),CONCATENATE("R",'Mapa de Riesgos Corrupcion '!$O$52),"")</f>
        <v/>
      </c>
      <c r="AI13" s="207" t="str">
        <f>IF(AND('Mapa de Riesgos Corrupcion '!$Y$53="Muy Alta",'Mapa de Riesgos Corrupcion '!$AA$53="Catastrófico"),CONCATENATE("R",'Mapa de Riesgos Corrupcion '!$O$53),"")</f>
        <v/>
      </c>
      <c r="AJ13" s="207" t="str">
        <f>IF(AND('Mapa de Riesgos Corrupcion '!$Y$54="Muy Alta",'Mapa de Riesgos Corrupcion '!$AA$54="Catastrófico"),CONCATENATE("R",'Mapa de Riesgos Corrupcion '!$O$54),"")</f>
        <v/>
      </c>
      <c r="AK13" s="207" t="str">
        <f>IF(AND('Mapa de Riesgos Corrupcion '!$Y$55="Muy Alta",'Mapa de Riesgos Corrupcion '!$AA$55="Catastrófico"),CONCATENATE("R",'Mapa de Riesgos Corrupcion '!$O$55),"")</f>
        <v/>
      </c>
      <c r="AL13" s="207" t="str">
        <f>IF(AND('Mapa de Riesgos Corrupcion '!$Y$56="Muy Alta",'Mapa de Riesgos Corrupcion '!$AA$56="Catastrófico"),CONCATENATE("R",'Mapa de Riesgos Corrupcion '!$O$56),"")</f>
        <v/>
      </c>
      <c r="AM13" s="208" t="str">
        <f>IF(AND('Mapa de Riesgos Corrupcion '!$Y$57="Muy Alta",'Mapa de Riesgos Corrupcion '!$AA$57="Catastrófico"),CONCATENATE("R",'Mapa de Riesgos Corrupcion '!$O$57),"")</f>
        <v/>
      </c>
      <c r="AN13" s="40"/>
      <c r="AO13" s="349"/>
      <c r="AP13" s="350"/>
      <c r="AQ13" s="350"/>
      <c r="AR13" s="350"/>
      <c r="AS13" s="350"/>
      <c r="AT13" s="351"/>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row>
    <row r="14" spans="1:91" ht="15" customHeight="1">
      <c r="A14" s="40"/>
      <c r="B14" s="358"/>
      <c r="C14" s="358"/>
      <c r="D14" s="359"/>
      <c r="E14" s="329"/>
      <c r="F14" s="330"/>
      <c r="G14" s="330"/>
      <c r="H14" s="330"/>
      <c r="I14" s="331"/>
      <c r="J14" s="35" t="str">
        <f>IF(AND('Mapa de Riesgos Corrupcion '!$Y$58="Muy Alta",'Mapa de Riesgos Corrupcion '!$AA$58="Leve"),CONCATENATE("R",'Mapa de Riesgos Corrupcion '!$O$58),"")</f>
        <v/>
      </c>
      <c r="K14" s="202" t="str">
        <f>IF(AND('Mapa de Riesgos Corrupcion '!$Y$59="Muy Alta",'Mapa de Riesgos Corrupcion '!$AA$59="Leve"),CONCATENATE("R",'Mapa de Riesgos Corrupcion '!$O$59),"")</f>
        <v/>
      </c>
      <c r="L14" s="202" t="str">
        <f>IF(AND('Mapa de Riesgos Corrupcion '!$Y$60="Muy Alta",'Mapa de Riesgos Corrupcion '!$AA$60="Leve"),CONCATENATE("R",'Mapa de Riesgos Corrupcion '!$O$60),"")</f>
        <v/>
      </c>
      <c r="M14" s="202" t="str">
        <f>IF(AND('Mapa de Riesgos Corrupcion '!$Y$61="Muy Alta",'Mapa de Riesgos Corrupcion '!$AA$61="Leve"),CONCATENATE("R",'Mapa de Riesgos Corrupcion '!$O$61),"")</f>
        <v/>
      </c>
      <c r="N14" s="202" t="str">
        <f>IF(AND('Mapa de Riesgos Corrupcion '!$Y$62="Muy Alta",'Mapa de Riesgos Corrupcion '!$AA$62="Leve"),CONCATENATE("R",'Mapa de Riesgos Corrupcion '!$O$62),"")</f>
        <v/>
      </c>
      <c r="O14" s="36" t="str">
        <f>IF(AND('Mapa de Riesgos Corrupcion '!$Y$63="Muy Alta",'Mapa de Riesgos Corrupcion '!$AA$63="Leve"),CONCATENATE("R",'Mapa de Riesgos Corrupcion '!$O$63),"")</f>
        <v/>
      </c>
      <c r="P14" s="35" t="str">
        <f>IF(AND('Mapa de Riesgos Corrupcion '!$Y$58="Muy Alta",'Mapa de Riesgos Corrupcion '!$AA$58="Menor"),CONCATENATE("R",'Mapa de Riesgos Corrupcion '!$O$58),"")</f>
        <v/>
      </c>
      <c r="Q14" s="202" t="str">
        <f>IF(AND('Mapa de Riesgos Corrupcion '!$Y$59="Muy Alta",'Mapa de Riesgos Corrupcion '!$AA$59="Menor"),CONCATENATE("R",'Mapa de Riesgos Corrupcion '!$O$59),"")</f>
        <v/>
      </c>
      <c r="R14" s="202" t="str">
        <f>IF(AND('Mapa de Riesgos Corrupcion '!$Y$60="Muy Alta",'Mapa de Riesgos Corrupcion '!$AA$60="Menor"),CONCATENATE("R",'Mapa de Riesgos Corrupcion '!$O$60),"")</f>
        <v/>
      </c>
      <c r="S14" s="202" t="str">
        <f>IF(AND('Mapa de Riesgos Corrupcion '!$Y$61="Muy Alta",'Mapa de Riesgos Corrupcion '!$AA$61="Menor"),CONCATENATE("R",'Mapa de Riesgos Corrupcion '!$O$61),"")</f>
        <v/>
      </c>
      <c r="T14" s="202" t="str">
        <f>IF(AND('Mapa de Riesgos Corrupcion '!$Y$62="Muy Alta",'Mapa de Riesgos Corrupcion '!$AA$62="Menor"),CONCATENATE("R",'Mapa de Riesgos Corrupcion '!$O$62),"")</f>
        <v/>
      </c>
      <c r="U14" s="36" t="str">
        <f>IF(AND('Mapa de Riesgos Corrupcion '!$Y$63="Muy Alta",'Mapa de Riesgos Corrupcion '!$AA$63="Menor"),CONCATENATE("R",'Mapa de Riesgos Corrupcion '!$O$63),"")</f>
        <v/>
      </c>
      <c r="V14" s="35" t="str">
        <f>IF(AND('Mapa de Riesgos Corrupcion '!$Y$58="Muy Alta",'Mapa de Riesgos Corrupcion '!$AA$58="Moderado"),CONCATENATE("R",'Mapa de Riesgos Corrupcion '!$O$58),"")</f>
        <v/>
      </c>
      <c r="W14" s="202" t="str">
        <f>IF(AND('Mapa de Riesgos Corrupcion '!$Y$59="Muy Alta",'Mapa de Riesgos Corrupcion '!$AA$59="Moderado"),CONCATENATE("R",'Mapa de Riesgos Corrupcion '!$O$59),"")</f>
        <v/>
      </c>
      <c r="X14" s="202" t="str">
        <f>IF(AND('Mapa de Riesgos Corrupcion '!$Y$60="Muy Alta",'Mapa de Riesgos Corrupcion '!$AA$60="Moderado"),CONCATENATE("R",'Mapa de Riesgos Corrupcion '!$O$60),"")</f>
        <v/>
      </c>
      <c r="Y14" s="202" t="str">
        <f>IF(AND('Mapa de Riesgos Corrupcion '!$Y$61="Muy Alta",'Mapa de Riesgos Corrupcion '!$AA$61="Moderado"),CONCATENATE("R",'Mapa de Riesgos Corrupcion '!$O$61),"")</f>
        <v/>
      </c>
      <c r="Z14" s="202" t="str">
        <f>IF(AND('Mapa de Riesgos Corrupcion '!$Y$62="Muy Alta",'Mapa de Riesgos Corrupcion '!$AA$62="Moderado"),CONCATENATE("R",'Mapa de Riesgos Corrupcion '!$O$62),"")</f>
        <v/>
      </c>
      <c r="AA14" s="36" t="str">
        <f>IF(AND('Mapa de Riesgos Corrupcion '!$Y$63="Muy Alta",'Mapa de Riesgos Corrupcion '!$AA$63="Moderado"),CONCATENATE("R",'Mapa de Riesgos Corrupcion '!$O$63),"")</f>
        <v/>
      </c>
      <c r="AB14" s="35" t="str">
        <f>IF(AND('Mapa de Riesgos Corrupcion '!$Y$58="Muy Alta",'Mapa de Riesgos Corrupcion '!$AA$58="Mayor"),CONCATENATE("R",'Mapa de Riesgos Corrupcion '!$O$58),"")</f>
        <v/>
      </c>
      <c r="AC14" s="202" t="str">
        <f>IF(AND('Mapa de Riesgos Corrupcion '!$Y$59="Muy Alta",'Mapa de Riesgos Corrupcion '!$AA$59="Mayor"),CONCATENATE("R",'Mapa de Riesgos Corrupcion '!$O$59),"")</f>
        <v/>
      </c>
      <c r="AD14" s="202" t="str">
        <f>IF(AND('Mapa de Riesgos Corrupcion '!$Y$60="Muy Alta",'Mapa de Riesgos Corrupcion '!$AA$60="Mayor"),CONCATENATE("R",'Mapa de Riesgos Corrupcion '!$O$60),"")</f>
        <v/>
      </c>
      <c r="AE14" s="202" t="str">
        <f>IF(AND('Mapa de Riesgos Corrupcion '!$Y$61="Muy Alta",'Mapa de Riesgos Corrupcion '!$AA$61="Mayor"),CONCATENATE("R",'Mapa de Riesgos Corrupcion '!$O$61),"")</f>
        <v/>
      </c>
      <c r="AF14" s="202" t="str">
        <f>IF(AND('Mapa de Riesgos Corrupcion '!$Y$62="Muy Alta",'Mapa de Riesgos Corrupcion '!$AA$62="Mayor"),CONCATENATE("R",'Mapa de Riesgos Corrupcion '!$O$62),"")</f>
        <v/>
      </c>
      <c r="AG14" s="36" t="str">
        <f>IF(AND('Mapa de Riesgos Corrupcion '!$Y$63="Muy Alta",'Mapa de Riesgos Corrupcion '!$AA$63="Mayor"),CONCATENATE("R",'Mapa de Riesgos Corrupcion '!$O$63),"")</f>
        <v/>
      </c>
      <c r="AH14" s="206" t="str">
        <f>IF(AND('Mapa de Riesgos Corrupcion '!$Y$58="Muy Alta",'Mapa de Riesgos Corrupcion '!$AA$58="Catastrófico"),CONCATENATE("R",'Mapa de Riesgos Corrupcion '!$O$58),"")</f>
        <v/>
      </c>
      <c r="AI14" s="207" t="str">
        <f>IF(AND('Mapa de Riesgos Corrupcion '!$Y$59="Muy Alta",'Mapa de Riesgos Corrupcion '!$AA$59="Catastrófico"),CONCATENATE("R",'Mapa de Riesgos Corrupcion '!$O$59),"")</f>
        <v/>
      </c>
      <c r="AJ14" s="207" t="str">
        <f>IF(AND('Mapa de Riesgos Corrupcion '!$Y$60="Muy Alta",'Mapa de Riesgos Corrupcion '!$AA$60="Catastrófico"),CONCATENATE("R",'Mapa de Riesgos Corrupcion '!$O$60),"")</f>
        <v/>
      </c>
      <c r="AK14" s="207" t="str">
        <f>IF(AND('Mapa de Riesgos Corrupcion '!$Y$61="Muy Alta",'Mapa de Riesgos Corrupcion '!$AA$61="Catastrófico"),CONCATENATE("R",'Mapa de Riesgos Corrupcion '!$O$61),"")</f>
        <v/>
      </c>
      <c r="AL14" s="207" t="str">
        <f>IF(AND('Mapa de Riesgos Corrupcion '!$Y$62="Muy Alta",'Mapa de Riesgos Corrupcion '!$AA$62="Catastrófico"),CONCATENATE("R",'Mapa de Riesgos Corrupcion '!$O$62),"")</f>
        <v/>
      </c>
      <c r="AM14" s="208" t="str">
        <f>IF(AND('Mapa de Riesgos Corrupcion '!$Y$63="Muy Alta",'Mapa de Riesgos Corrupcion '!$AA$63="Catastrófico"),CONCATENATE("R",'Mapa de Riesgos Corrupcion '!$O$63),"")</f>
        <v/>
      </c>
      <c r="AN14" s="40"/>
      <c r="AO14" s="349"/>
      <c r="AP14" s="350"/>
      <c r="AQ14" s="350"/>
      <c r="AR14" s="350"/>
      <c r="AS14" s="350"/>
      <c r="AT14" s="351"/>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row>
    <row r="15" spans="1:91" ht="15.75" customHeight="1" thickBot="1">
      <c r="A15" s="40"/>
      <c r="B15" s="358"/>
      <c r="C15" s="358"/>
      <c r="D15" s="359"/>
      <c r="E15" s="332"/>
      <c r="F15" s="333"/>
      <c r="G15" s="333"/>
      <c r="H15" s="333"/>
      <c r="I15" s="334"/>
      <c r="J15" s="37" t="str">
        <f>IF(AND('Mapa de Riesgos Corrupcion '!$Y$64="Muy Alta",'Mapa de Riesgos Corrupcion '!$AA$64="Leve"),CONCATENATE("R",'Mapa de Riesgos Corrupcion '!$O$64),"")</f>
        <v/>
      </c>
      <c r="K15" s="38" t="str">
        <f>IF(AND('Mapa de Riesgos Corrupcion '!$Y$65="Muy Alta",'Mapa de Riesgos Corrupcion '!$AA$65="Leve"),CONCATENATE("R",'Mapa de Riesgos Corrupcion '!$O$65),"")</f>
        <v/>
      </c>
      <c r="L15" s="38" t="str">
        <f>IF(AND('Mapa de Riesgos Corrupcion '!$Y$66="Muy Alta",'Mapa de Riesgos Corrupcion '!$AA$66="Leve"),CONCATENATE("R",'Mapa de Riesgos Corrupcion '!$O$66),"")</f>
        <v/>
      </c>
      <c r="M15" s="38" t="str">
        <f>IF(AND('Mapa de Riesgos Corrupcion '!$Y$67="Muy Alta",'Mapa de Riesgos Corrupcion '!$AA$67="Leve"),CONCATENATE("R",'Mapa de Riesgos Corrupcion '!$O$67),"")</f>
        <v/>
      </c>
      <c r="N15" s="38" t="str">
        <f>IF(AND('Mapa de Riesgos Corrupcion '!$Y$68="Muy Alta",'Mapa de Riesgos Corrupcion '!$AA$68="Leve"),CONCATENATE("R",'Mapa de Riesgos Corrupcion '!$O$68),"")</f>
        <v/>
      </c>
      <c r="O15" s="39" t="str">
        <f>IF(AND('Mapa de Riesgos Corrupcion '!$Y$69="Muy Alta",'Mapa de Riesgos Corrupcion '!$AA$69="Leve"),CONCATENATE("R",'Mapa de Riesgos Corrupcion '!$O$69),"")</f>
        <v/>
      </c>
      <c r="P15" s="37" t="str">
        <f>IF(AND('Mapa de Riesgos Corrupcion '!$Y$64="Muy Alta",'Mapa de Riesgos Corrupcion '!$AA$64="Menor"),CONCATENATE("R",'Mapa de Riesgos Corrupcion '!$O$64),"")</f>
        <v/>
      </c>
      <c r="Q15" s="38" t="str">
        <f>IF(AND('Mapa de Riesgos Corrupcion '!$Y$65="Muy Alta",'Mapa de Riesgos Corrupcion '!$AA$65="Menor"),CONCATENATE("R",'Mapa de Riesgos Corrupcion '!$O$65),"")</f>
        <v/>
      </c>
      <c r="R15" s="38" t="str">
        <f>IF(AND('Mapa de Riesgos Corrupcion '!$Y$66="Muy Alta",'Mapa de Riesgos Corrupcion '!$AA$66="Menor"),CONCATENATE("R",'Mapa de Riesgos Corrupcion '!$O$66),"")</f>
        <v/>
      </c>
      <c r="S15" s="38" t="str">
        <f>IF(AND('Mapa de Riesgos Corrupcion '!$Y$67="Muy Alta",'Mapa de Riesgos Corrupcion '!$AA$67="Menor"),CONCATENATE("R",'Mapa de Riesgos Corrupcion '!$O$67),"")</f>
        <v/>
      </c>
      <c r="T15" s="38" t="str">
        <f>IF(AND('Mapa de Riesgos Corrupcion '!$Y$68="Muy Alta",'Mapa de Riesgos Corrupcion '!$AA$68="Menor"),CONCATENATE("R",'Mapa de Riesgos Corrupcion '!$O$68),"")</f>
        <v/>
      </c>
      <c r="U15" s="39" t="str">
        <f>IF(AND('Mapa de Riesgos Corrupcion '!$Y$69="Muy Alta",'Mapa de Riesgos Corrupcion '!$AA$69="Menor"),CONCATENATE("R",'Mapa de Riesgos Corrupcion '!$O$69),"")</f>
        <v/>
      </c>
      <c r="V15" s="37" t="str">
        <f>IF(AND('Mapa de Riesgos Corrupcion '!$Y$64="Muy Alta",'Mapa de Riesgos Corrupcion '!$AA$64="Moderado"),CONCATENATE("R",'Mapa de Riesgos Corrupcion '!$O$64),"")</f>
        <v/>
      </c>
      <c r="W15" s="38" t="str">
        <f>IF(AND('Mapa de Riesgos Corrupcion '!$Y$65="Muy Alta",'Mapa de Riesgos Corrupcion '!$AA$65="Moderado"),CONCATENATE("R",'Mapa de Riesgos Corrupcion '!$O$65),"")</f>
        <v/>
      </c>
      <c r="X15" s="38" t="str">
        <f>IF(AND('Mapa de Riesgos Corrupcion '!$Y$66="Muy Alta",'Mapa de Riesgos Corrupcion '!$AA$66="Moderado"),CONCATENATE("R",'Mapa de Riesgos Corrupcion '!$O$66),"")</f>
        <v/>
      </c>
      <c r="Y15" s="38" t="str">
        <f>IF(AND('Mapa de Riesgos Corrupcion '!$Y$67="Muy Alta",'Mapa de Riesgos Corrupcion '!$AA$67="Moderado"),CONCATENATE("R",'Mapa de Riesgos Corrupcion '!$O$67),"")</f>
        <v/>
      </c>
      <c r="Z15" s="38" t="str">
        <f>IF(AND('Mapa de Riesgos Corrupcion '!$Y$68="Muy Alta",'Mapa de Riesgos Corrupcion '!$AA$68="Moderado"),CONCATENATE("R",'Mapa de Riesgos Corrupcion '!$O$68),"")</f>
        <v/>
      </c>
      <c r="AA15" s="39" t="str">
        <f>IF(AND('Mapa de Riesgos Corrupcion '!$Y$69="Muy Alta",'Mapa de Riesgos Corrupcion '!$AA$69="Moderado"),CONCATENATE("R",'Mapa de Riesgos Corrupcion '!$O$69),"")</f>
        <v/>
      </c>
      <c r="AB15" s="37" t="str">
        <f>IF(AND('Mapa de Riesgos Corrupcion '!$Y$64="Muy Alta",'Mapa de Riesgos Corrupcion '!$AA$64="Mayor"),CONCATENATE("R",'Mapa de Riesgos Corrupcion '!$O$64),"")</f>
        <v/>
      </c>
      <c r="AC15" s="38" t="str">
        <f>IF(AND('Mapa de Riesgos Corrupcion '!$Y$65="Muy Alta",'Mapa de Riesgos Corrupcion '!$AA$65="Mayor"),CONCATENATE("R",'Mapa de Riesgos Corrupcion '!$O$65),"")</f>
        <v/>
      </c>
      <c r="AD15" s="38" t="str">
        <f>IF(AND('Mapa de Riesgos Corrupcion '!$Y$66="Muy Alta",'Mapa de Riesgos Corrupcion '!$AA$66="Mayor"),CONCATENATE("R",'Mapa de Riesgos Corrupcion '!$O$66),"")</f>
        <v/>
      </c>
      <c r="AE15" s="38" t="str">
        <f>IF(AND('Mapa de Riesgos Corrupcion '!$Y$67="Muy Alta",'Mapa de Riesgos Corrupcion '!$AA$67="Mayor"),CONCATENATE("R",'Mapa de Riesgos Corrupcion '!$O$67),"")</f>
        <v/>
      </c>
      <c r="AF15" s="38" t="str">
        <f>IF(AND('Mapa de Riesgos Corrupcion '!$Y$68="Muy Alta",'Mapa de Riesgos Corrupcion '!$AA$68="Mayor"),CONCATENATE("R",'Mapa de Riesgos Corrupcion '!$O$68),"")</f>
        <v/>
      </c>
      <c r="AG15" s="39" t="str">
        <f>IF(AND('Mapa de Riesgos Corrupcion '!$Y$69="Muy Alta",'Mapa de Riesgos Corrupcion '!$AA$69="Mayor"),CONCATENATE("R",'Mapa de Riesgos Corrupcion '!$O$69),"")</f>
        <v/>
      </c>
      <c r="AH15" s="209" t="str">
        <f>IF(AND('Mapa de Riesgos Corrupcion '!$Y$64="Muy Alta",'Mapa de Riesgos Corrupcion '!$AA$64="Catastrófico"),CONCATENATE("R",'Mapa de Riesgos Corrupcion '!$O$64),"")</f>
        <v/>
      </c>
      <c r="AI15" s="210" t="str">
        <f>IF(AND('Mapa de Riesgos Corrupcion '!$Y$65="Muy Alta",'Mapa de Riesgos Corrupcion '!$AA$65="Catastrófico"),CONCATENATE("R",'Mapa de Riesgos Corrupcion '!$O$65),"")</f>
        <v/>
      </c>
      <c r="AJ15" s="210" t="str">
        <f>IF(AND('Mapa de Riesgos Corrupcion '!$Y$66="Muy Alta",'Mapa de Riesgos Corrupcion '!$AA$66="Catastrófico"),CONCATENATE("R",'Mapa de Riesgos Corrupcion '!$O$66),"")</f>
        <v/>
      </c>
      <c r="AK15" s="210" t="str">
        <f>IF(AND('Mapa de Riesgos Corrupcion '!$Y$67="Muy Alta",'Mapa de Riesgos Corrupcion '!$AA$67="Catastrófico"),CONCATENATE("R",'Mapa de Riesgos Corrupcion '!$O$67),"")</f>
        <v/>
      </c>
      <c r="AL15" s="210" t="str">
        <f>IF(AND('Mapa de Riesgos Corrupcion '!$Y$68="Muy Alta",'Mapa de Riesgos Corrupcion '!$AA$68="Catastrófico"),CONCATENATE("R",'Mapa de Riesgos Corrupcion '!$O$68),"")</f>
        <v/>
      </c>
      <c r="AM15" s="211" t="str">
        <f>IF(AND('Mapa de Riesgos Corrupcion '!$Y$69="Muy Alta",'Mapa de Riesgos Corrupcion '!$AA$69="Catastrófico"),CONCATENATE("R",'Mapa de Riesgos Corrupcion '!$O$69),"")</f>
        <v/>
      </c>
      <c r="AN15" s="40"/>
      <c r="AO15" s="352"/>
      <c r="AP15" s="353"/>
      <c r="AQ15" s="353"/>
      <c r="AR15" s="353"/>
      <c r="AS15" s="353"/>
      <c r="AT15" s="354"/>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row>
    <row r="16" spans="1:91" ht="15" customHeight="1">
      <c r="A16" s="40"/>
      <c r="B16" s="358"/>
      <c r="C16" s="358"/>
      <c r="D16" s="359"/>
      <c r="E16" s="326" t="s">
        <v>113</v>
      </c>
      <c r="F16" s="327"/>
      <c r="G16" s="327"/>
      <c r="H16" s="327"/>
      <c r="I16" s="327"/>
      <c r="J16" s="212" t="str">
        <f>IF(AND('Mapa de Riesgos Corrupcion '!$Y$10="Alta",'Mapa de Riesgos Corrupcion '!$AA$10="Leve"),CONCATENATE("R",'Mapa de Riesgos Corrupcion '!$O$10),"")</f>
        <v/>
      </c>
      <c r="K16" s="213" t="str">
        <f>IF(AND('Mapa de Riesgos Corrupcion '!$Y$11="Alta",'Mapa de Riesgos Corrupcion '!$AA$11="Leve"),CONCATENATE("R",'Mapa de Riesgos Corrupcion '!$O$11),"")</f>
        <v/>
      </c>
      <c r="L16" s="213" t="str">
        <f>IF(AND('Mapa de Riesgos Corrupcion '!$Y$12="Alta",'Mapa de Riesgos Corrupcion '!$AA$12="Leve"),CONCATENATE("R",'Mapa de Riesgos Corrupcion '!$O$12),"")</f>
        <v/>
      </c>
      <c r="M16" s="213" t="str">
        <f>IF(AND('Mapa de Riesgos Corrupcion '!$Y$13="Alta",'Mapa de Riesgos Corrupcion '!$AA$13="Leve"),CONCATENATE("R",'Mapa de Riesgos Corrupcion '!$O$13),"")</f>
        <v/>
      </c>
      <c r="N16" s="213" t="str">
        <f>IF(AND('Mapa de Riesgos Corrupcion '!$Y$14="Alta",'Mapa de Riesgos Corrupcion '!$AA$14="Leve"),CONCATENATE("R",'Mapa de Riesgos Corrupcion '!$O$14),"")</f>
        <v/>
      </c>
      <c r="O16" s="214" t="str">
        <f>IF(AND('Mapa de Riesgos Corrupcion '!$Y$15="Alta",'Mapa de Riesgos Corrupcion '!$AA$15="Leve"),CONCATENATE("R",'Mapa de Riesgos Corrupcion '!$O$15),"")</f>
        <v/>
      </c>
      <c r="P16" s="212" t="str">
        <f>IF(AND('Mapa de Riesgos Corrupcion '!$Y$10="Alta",'Mapa de Riesgos Corrupcion '!$AA$10="Menor"),CONCATENATE("R",'Mapa de Riesgos Corrupcion '!$O$10),"")</f>
        <v/>
      </c>
      <c r="Q16" s="213" t="str">
        <f>IF(AND('Mapa de Riesgos Corrupcion '!$Y$11="Alta",'Mapa de Riesgos Corrupcion '!$AA$11="Menor"),CONCATENATE("R",'Mapa de Riesgos Corrupcion '!$O$11),"")</f>
        <v/>
      </c>
      <c r="R16" s="213" t="str">
        <f>IF(AND('Mapa de Riesgos Corrupcion '!$Y$12="Alta",'Mapa de Riesgos Corrupcion '!$AA$12="Menor"),CONCATENATE("R",'Mapa de Riesgos Corrupcion '!$O$12),"")</f>
        <v/>
      </c>
      <c r="S16" s="213" t="str">
        <f>IF(AND('Mapa de Riesgos Corrupcion '!$Y$13="Alta",'Mapa de Riesgos Corrupcion '!$AA$13="Menor"),CONCATENATE("R",'Mapa de Riesgos Corrupcion '!$O$13),"")</f>
        <v/>
      </c>
      <c r="T16" s="213" t="str">
        <f>IF(AND('Mapa de Riesgos Corrupcion '!$Y$14="Alta",'Mapa de Riesgos Corrupcion '!$AA$14="Menor"),CONCATENATE("R",'Mapa de Riesgos Corrupcion '!$O$14),"")</f>
        <v/>
      </c>
      <c r="U16" s="214" t="str">
        <f>IF(AND('Mapa de Riesgos Corrupcion '!$Y$15="Alta",'Mapa de Riesgos Corrupcion '!$AA$15="Menor"),CONCATENATE("R",'Mapa de Riesgos Corrupcion '!$O$15),"")</f>
        <v/>
      </c>
      <c r="V16" s="32" t="str">
        <f>IF(AND('Mapa de Riesgos Corrupcion '!$Y$10="Alta",'Mapa de Riesgos Corrupcion '!$AA$10="Moderado"),CONCATENATE("R",'Mapa de Riesgos Corrupcion '!$O$10),"")</f>
        <v/>
      </c>
      <c r="W16" s="33" t="str">
        <f>IF(AND('Mapa de Riesgos Corrupcion '!$Y$11="Alta",'Mapa de Riesgos Corrupcion '!$AA$11="Moderado"),CONCATENATE("R",'Mapa de Riesgos Corrupcion '!$O$11),"")</f>
        <v/>
      </c>
      <c r="X16" s="33" t="str">
        <f>IF(AND('Mapa de Riesgos Corrupcion '!$Y$12="Alta",'Mapa de Riesgos Corrupcion '!$AA$12="Moderado"),CONCATENATE("R",'Mapa de Riesgos Corrupcion '!$O$12),"")</f>
        <v/>
      </c>
      <c r="Y16" s="33" t="str">
        <f>IF(AND('Mapa de Riesgos Corrupcion '!$Y$13="Alta",'Mapa de Riesgos Corrupcion '!$AA$13="Moderado"),CONCATENATE("R",'Mapa de Riesgos Corrupcion '!$O$13),"")</f>
        <v/>
      </c>
      <c r="Z16" s="33" t="str">
        <f>IF(AND('Mapa de Riesgos Corrupcion '!$Y$14="Alta",'Mapa de Riesgos Corrupcion '!$AA$14="Moderado"),CONCATENATE("R",'Mapa de Riesgos Corrupcion '!$O$14),"")</f>
        <v/>
      </c>
      <c r="AA16" s="34" t="str">
        <f>IF(AND('Mapa de Riesgos Corrupcion '!$Y$15="Alta",'Mapa de Riesgos Corrupcion '!$AA$15="Moderado"),CONCATENATE("R",'Mapa de Riesgos Corrupcion '!$O$15),"")</f>
        <v/>
      </c>
      <c r="AB16" s="32" t="str">
        <f>IF(AND('Mapa de Riesgos Corrupcion '!$Y$10="Alta",'Mapa de Riesgos Corrupcion '!$AA$10="Mayor"),CONCATENATE("R",'Mapa de Riesgos Corrupcion '!$O$10),"")</f>
        <v/>
      </c>
      <c r="AC16" s="33" t="str">
        <f>IF(AND('Mapa de Riesgos Corrupcion '!$Y$11="Alta",'Mapa de Riesgos Corrupcion '!$AA$11="Mayor"),CONCATENATE("R",'Mapa de Riesgos Corrupcion '!$O$11),"")</f>
        <v/>
      </c>
      <c r="AD16" s="33" t="str">
        <f>IF(AND('Mapa de Riesgos Corrupcion '!$Y$12="Alta",'Mapa de Riesgos Corrupcion '!$AA$12="Mayor"),CONCATENATE("R",'Mapa de Riesgos Corrupcion '!$O$12),"")</f>
        <v/>
      </c>
      <c r="AE16" s="33" t="str">
        <f>IF(AND('Mapa de Riesgos Corrupcion '!$Y$13="Alta",'Mapa de Riesgos Corrupcion '!$AA$13="Mayor"),CONCATENATE("R",'Mapa de Riesgos Corrupcion '!$O$13),"")</f>
        <v/>
      </c>
      <c r="AF16" s="33" t="str">
        <f>IF(AND('Mapa de Riesgos Corrupcion '!$Y$14="Alta",'Mapa de Riesgos Corrupcion '!$AA$14="Mayor"),CONCATENATE("R",'Mapa de Riesgos Corrupcion '!$O$14),"")</f>
        <v/>
      </c>
      <c r="AG16" s="34" t="str">
        <f>IF(AND('Mapa de Riesgos Corrupcion '!$Y$15="Alta",'Mapa de Riesgos Corrupcion '!$AA$15="Mayor"),CONCATENATE("R",'Mapa de Riesgos Corrupcion '!$O$15),"")</f>
        <v/>
      </c>
      <c r="AH16" s="203" t="str">
        <f>IF(AND('Mapa de Riesgos Corrupcion '!$Y$10="Alta",'Mapa de Riesgos Corrupcion '!$AA$10="Catastrófico"),CONCATENATE("R",'Mapa de Riesgos Corrupcion '!$O$10),"")</f>
        <v/>
      </c>
      <c r="AI16" s="204" t="str">
        <f>IF(AND('Mapa de Riesgos Corrupcion '!$Y$11="Alta",'Mapa de Riesgos Corrupcion '!$AA$11="Catastrófico"),CONCATENATE("R",'Mapa de Riesgos Corrupcion '!$O$11),"")</f>
        <v/>
      </c>
      <c r="AJ16" s="204" t="str">
        <f>IF(AND('Mapa de Riesgos Corrupcion '!$Y$12="Alta",'Mapa de Riesgos Corrupcion '!$AA$12="Catastrófico"),CONCATENATE("R",'Mapa de Riesgos Corrupcion '!$O$12),"")</f>
        <v/>
      </c>
      <c r="AK16" s="204" t="str">
        <f>IF(AND('Mapa de Riesgos Corrupcion '!$Y$13="Alta",'Mapa de Riesgos Corrupcion '!$AA$13="Catastrófico"),CONCATENATE("R",'Mapa de Riesgos Corrupcion '!$O$13),"")</f>
        <v/>
      </c>
      <c r="AL16" s="204" t="str">
        <f>IF(AND('Mapa de Riesgos Corrupcion '!$Y$14="Alta",'Mapa de Riesgos Corrupcion '!$AA$14="Catastrófico"),CONCATENATE("R",'Mapa de Riesgos Corrupcion '!$O$14),"")</f>
        <v/>
      </c>
      <c r="AM16" s="205" t="str">
        <f>IF(AND('Mapa de Riesgos Corrupcion '!$Y$15="Alta",'Mapa de Riesgos Corrupcion '!$AA$15="Catastrófico"),CONCATENATE("R",'Mapa de Riesgos Corrupcion '!$O$15),"")</f>
        <v/>
      </c>
      <c r="AN16" s="40"/>
      <c r="AO16" s="336" t="s">
        <v>78</v>
      </c>
      <c r="AP16" s="337"/>
      <c r="AQ16" s="337"/>
      <c r="AR16" s="337"/>
      <c r="AS16" s="337"/>
      <c r="AT16" s="338"/>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row>
    <row r="17" spans="1:76" ht="15" customHeight="1">
      <c r="A17" s="40"/>
      <c r="B17" s="358"/>
      <c r="C17" s="358"/>
      <c r="D17" s="359"/>
      <c r="E17" s="345"/>
      <c r="F17" s="330"/>
      <c r="G17" s="330"/>
      <c r="H17" s="330"/>
      <c r="I17" s="330"/>
      <c r="J17" s="215" t="str">
        <f>IF(AND('Mapa de Riesgos Corrupcion '!$Y$16="Alta",'Mapa de Riesgos Corrupcion '!$AA$16="Leve"),CONCATENATE("R",'Mapa de Riesgos Corrupcion '!$O$16),"")</f>
        <v/>
      </c>
      <c r="K17" s="216" t="str">
        <f>IF(AND('Mapa de Riesgos Corrupcion '!$Y$17="Alta",'Mapa de Riesgos Corrupcion '!$AA$17="Leve"),CONCATENATE("R",'Mapa de Riesgos Corrupcion '!$O$17),"")</f>
        <v/>
      </c>
      <c r="L17" s="216" t="str">
        <f>IF(AND('Mapa de Riesgos Corrupcion '!$Y$18="Alta",'Mapa de Riesgos Corrupcion '!$AA$18="Leve"),CONCATENATE("R",'Mapa de Riesgos Corrupcion '!$O$18),"")</f>
        <v/>
      </c>
      <c r="M17" s="216" t="str">
        <f>IF(AND('Mapa de Riesgos Corrupcion '!$Y$19="Alta",'Mapa de Riesgos Corrupcion '!$AA$19="Leve"),CONCATENATE("R",'Mapa de Riesgos Corrupcion '!$O$19),"")</f>
        <v/>
      </c>
      <c r="N17" s="216" t="str">
        <f>IF(AND('Mapa de Riesgos Corrupcion '!$Y$20="Alta",'Mapa de Riesgos Corrupcion '!$AA$20="Leve"),CONCATENATE("R",'Mapa de Riesgos Corrupcion '!$O$20),"")</f>
        <v/>
      </c>
      <c r="O17" s="217" t="str">
        <f>IF(AND('Mapa de Riesgos Corrupcion '!$Y$21="Alta",'Mapa de Riesgos Corrupcion '!$AA$21="Leve"),CONCATENATE("R",'Mapa de Riesgos Corrupcion '!$O$21),"")</f>
        <v/>
      </c>
      <c r="P17" s="215" t="str">
        <f>IF(AND('Mapa de Riesgos Corrupcion '!$Y$16="Alta",'Mapa de Riesgos Corrupcion '!$AA$16="Menor"),CONCATENATE("R",'Mapa de Riesgos Corrupcion '!$O$16),"")</f>
        <v/>
      </c>
      <c r="Q17" s="216" t="str">
        <f>IF(AND('Mapa de Riesgos Corrupcion '!$Y$17="Alta",'Mapa de Riesgos Corrupcion '!$AA$17="Menor"),CONCATENATE("R",'Mapa de Riesgos Corrupcion '!$O$17),"")</f>
        <v/>
      </c>
      <c r="R17" s="216" t="str">
        <f>IF(AND('Mapa de Riesgos Corrupcion '!$Y$18="Alta",'Mapa de Riesgos Corrupcion '!$AA$18="Menor"),CONCATENATE("R",'Mapa de Riesgos Corrupcion '!$O$18),"")</f>
        <v/>
      </c>
      <c r="S17" s="216" t="str">
        <f>IF(AND('Mapa de Riesgos Corrupcion '!$Y$19="Alta",'Mapa de Riesgos Corrupcion '!$AA$19="Menor"),CONCATENATE("R",'Mapa de Riesgos Corrupcion '!$O$19),"")</f>
        <v/>
      </c>
      <c r="T17" s="216" t="str">
        <f>IF(AND('Mapa de Riesgos Corrupcion '!$Y$20="Alta",'Mapa de Riesgos Corrupcion '!$AA$20="Menor"),CONCATENATE("R",'Mapa de Riesgos Corrupcion '!$O$20),"")</f>
        <v/>
      </c>
      <c r="U17" s="217" t="str">
        <f>IF(AND('Mapa de Riesgos Corrupcion '!$Y$21="Alta",'Mapa de Riesgos Corrupcion '!$AA$21="Menor"),CONCATENATE("R",'Mapa de Riesgos Corrupcion '!$O$21),"")</f>
        <v/>
      </c>
      <c r="V17" s="35" t="str">
        <f>IF(AND('Mapa de Riesgos Corrupcion '!$Y$16="Alta",'Mapa de Riesgos Corrupcion '!$AA$16="Moderado"),CONCATENATE("R",'Mapa de Riesgos Corrupcion '!$O$16),"")</f>
        <v/>
      </c>
      <c r="W17" s="202" t="str">
        <f>IF(AND('Mapa de Riesgos Corrupcion '!$Y$17="Alta",'Mapa de Riesgos Corrupcion '!$AA$17="Moderado"),CONCATENATE("R",'Mapa de Riesgos Corrupcion '!$O$17),"")</f>
        <v/>
      </c>
      <c r="X17" s="202" t="str">
        <f>IF(AND('Mapa de Riesgos Corrupcion '!$Y$18="Alta",'Mapa de Riesgos Corrupcion '!$AA$18="Moderado"),CONCATENATE("R",'Mapa de Riesgos Corrupcion '!$O$18),"")</f>
        <v/>
      </c>
      <c r="Y17" s="202" t="str">
        <f>IF(AND('Mapa de Riesgos Corrupcion '!$Y$19="Alta",'Mapa de Riesgos Corrupcion '!$AA$19="Moderado"),CONCATENATE("R",'Mapa de Riesgos Corrupcion '!$O$19),"")</f>
        <v/>
      </c>
      <c r="Z17" s="202" t="str">
        <f>IF(AND('Mapa de Riesgos Corrupcion '!$Y$20="Alta",'Mapa de Riesgos Corrupcion '!$AA$20="Moderado"),CONCATENATE("R",'Mapa de Riesgos Corrupcion '!$O$20),"")</f>
        <v/>
      </c>
      <c r="AA17" s="36" t="str">
        <f>IF(AND('Mapa de Riesgos Corrupcion '!$Y$21="Alta",'Mapa de Riesgos Corrupcion '!$AA$21="Moderado"),CONCATENATE("R",'Mapa de Riesgos Corrupcion '!$O$21),"")</f>
        <v/>
      </c>
      <c r="AB17" s="35" t="str">
        <f>IF(AND('Mapa de Riesgos Corrupcion '!$Y$16="Alta",'Mapa de Riesgos Corrupcion '!$AA$16="Mayor"),CONCATENATE("R",'Mapa de Riesgos Corrupcion '!$O$16),"")</f>
        <v/>
      </c>
      <c r="AC17" s="202" t="str">
        <f>IF(AND('Mapa de Riesgos Corrupcion '!$Y$17="Alta",'Mapa de Riesgos Corrupcion '!$AA$17="Mayor"),CONCATENATE("R",'Mapa de Riesgos Corrupcion '!$O$17),"")</f>
        <v/>
      </c>
      <c r="AD17" s="202" t="str">
        <f>IF(AND('Mapa de Riesgos Corrupcion '!$Y$18="Alta",'Mapa de Riesgos Corrupcion '!$AA$18="Mayor"),CONCATENATE("R",'Mapa de Riesgos Corrupcion '!$O$18),"")</f>
        <v/>
      </c>
      <c r="AE17" s="202" t="str">
        <f>IF(AND('Mapa de Riesgos Corrupcion '!$Y$19="Alta",'Mapa de Riesgos Corrupcion '!$AA$19="Mayor"),CONCATENATE("R",'Mapa de Riesgos Corrupcion '!$O$19),"")</f>
        <v/>
      </c>
      <c r="AF17" s="202" t="str">
        <f>IF(AND('Mapa de Riesgos Corrupcion '!$Y$20="Alta",'Mapa de Riesgos Corrupcion '!$AA$20="Mayor"),CONCATENATE("R",'Mapa de Riesgos Corrupcion '!$O$20),"")</f>
        <v/>
      </c>
      <c r="AG17" s="36" t="str">
        <f>IF(AND('Mapa de Riesgos Corrupcion '!$Y$21="Alta",'Mapa de Riesgos Corrupcion '!$AA$21="Mayor"),CONCATENATE("R",'Mapa de Riesgos Corrupcion '!$O$21),"")</f>
        <v/>
      </c>
      <c r="AH17" s="206" t="str">
        <f>IF(AND('Mapa de Riesgos Corrupcion '!$Y$16="Alta",'Mapa de Riesgos Corrupcion '!$AA$16="Catastrófico"),CONCATENATE("R",'Mapa de Riesgos Corrupcion '!$O$16),"")</f>
        <v/>
      </c>
      <c r="AI17" s="207" t="str">
        <f>IF(AND('Mapa de Riesgos Corrupcion '!$Y$17="Alta",'Mapa de Riesgos Corrupcion '!$AA$17="Catastrófico"),CONCATENATE("R",'Mapa de Riesgos Corrupcion '!$O$17),"")</f>
        <v/>
      </c>
      <c r="AJ17" s="207" t="str">
        <f>IF(AND('Mapa de Riesgos Corrupcion '!$Y$18="Alta",'Mapa de Riesgos Corrupcion '!$AA$18="Catastrófico"),CONCATENATE("R",'Mapa de Riesgos Corrupcion '!$O$18),"")</f>
        <v/>
      </c>
      <c r="AK17" s="207" t="str">
        <f>IF(AND('Mapa de Riesgos Corrupcion '!$Y$19="Alta",'Mapa de Riesgos Corrupcion '!$AA$19="Catastrófico"),CONCATENATE("R",'Mapa de Riesgos Corrupcion '!$O$19),"")</f>
        <v/>
      </c>
      <c r="AL17" s="207" t="str">
        <f>IF(AND('Mapa de Riesgos Corrupcion '!$Y$20="Alta",'Mapa de Riesgos Corrupcion '!$AA$20="Catastrófico"),CONCATENATE("R",'Mapa de Riesgos Corrupcion '!$O$20),"")</f>
        <v/>
      </c>
      <c r="AM17" s="208" t="str">
        <f>IF(AND('Mapa de Riesgos Corrupcion '!$Y$21="Alta",'Mapa de Riesgos Corrupcion '!$AA$21="Catastrófico"),CONCATENATE("R",'Mapa de Riesgos Corrupcion '!$O$21),"")</f>
        <v/>
      </c>
      <c r="AN17" s="40"/>
      <c r="AO17" s="339"/>
      <c r="AP17" s="340"/>
      <c r="AQ17" s="340"/>
      <c r="AR17" s="340"/>
      <c r="AS17" s="340"/>
      <c r="AT17" s="341"/>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row>
    <row r="18" spans="1:76" ht="15" customHeight="1">
      <c r="A18" s="40"/>
      <c r="B18" s="358"/>
      <c r="C18" s="358"/>
      <c r="D18" s="359"/>
      <c r="E18" s="329"/>
      <c r="F18" s="330"/>
      <c r="G18" s="330"/>
      <c r="H18" s="330"/>
      <c r="I18" s="330"/>
      <c r="J18" s="215" t="str">
        <f>IF(AND('Mapa de Riesgos Corrupcion '!$Y$22="Alta",'Mapa de Riesgos Corrupcion '!$AA$22="Leve"),CONCATENATE("R",'Mapa de Riesgos Corrupcion '!$O$22),"")</f>
        <v/>
      </c>
      <c r="K18" s="216" t="str">
        <f>IF(AND('Mapa de Riesgos Corrupcion '!$Y$23="Alta",'Mapa de Riesgos Corrupcion '!$AA$23="Leve"),CONCATENATE("R",'Mapa de Riesgos Corrupcion '!$O$23),"")</f>
        <v/>
      </c>
      <c r="L18" s="216" t="str">
        <f>IF(AND('Mapa de Riesgos Corrupcion '!$Y$24="Alta",'Mapa de Riesgos Corrupcion '!$AA$24="Leve"),CONCATENATE("R",'Mapa de Riesgos Corrupcion '!$O$24),"")</f>
        <v/>
      </c>
      <c r="M18" s="216" t="str">
        <f>IF(AND('Mapa de Riesgos Corrupcion '!$Y$25="Alta",'Mapa de Riesgos Corrupcion '!$AA$25="Leve"),CONCATENATE("R",'Mapa de Riesgos Corrupcion '!$O$25),"")</f>
        <v/>
      </c>
      <c r="N18" s="216" t="str">
        <f>IF(AND('Mapa de Riesgos Corrupcion '!$Y$26="Alta",'Mapa de Riesgos Corrupcion '!$AA$26="Leve"),CONCATENATE("R",'Mapa de Riesgos Corrupcion '!$O$26),"")</f>
        <v/>
      </c>
      <c r="O18" s="217" t="str">
        <f>IF(AND('Mapa de Riesgos Corrupcion '!$Y$27="Alta",'Mapa de Riesgos Corrupcion '!$AA$27="Leve"),CONCATENATE("R",'Mapa de Riesgos Corrupcion '!$O$27),"")</f>
        <v/>
      </c>
      <c r="P18" s="215" t="str">
        <f>IF(AND('Mapa de Riesgos Corrupcion '!$Y$22="Alta",'Mapa de Riesgos Corrupcion '!$AA$22="Menor"),CONCATENATE("R",'Mapa de Riesgos Corrupcion '!$O$22),"")</f>
        <v/>
      </c>
      <c r="Q18" s="216" t="str">
        <f>IF(AND('Mapa de Riesgos Corrupcion '!$Y$23="Alta",'Mapa de Riesgos Corrupcion '!$AA$23="Menor"),CONCATENATE("R",'Mapa de Riesgos Corrupcion '!$O$23),"")</f>
        <v/>
      </c>
      <c r="R18" s="216" t="str">
        <f>IF(AND('Mapa de Riesgos Corrupcion '!$Y$24="Alta",'Mapa de Riesgos Corrupcion '!$AA$24="Menor"),CONCATENATE("R",'Mapa de Riesgos Corrupcion '!$O$24),"")</f>
        <v/>
      </c>
      <c r="S18" s="216" t="str">
        <f>IF(AND('Mapa de Riesgos Corrupcion '!$Y$25="Alta",'Mapa de Riesgos Corrupcion '!$AA$25="Menor"),CONCATENATE("R",'Mapa de Riesgos Corrupcion '!$O$25),"")</f>
        <v/>
      </c>
      <c r="T18" s="216" t="str">
        <f>IF(AND('Mapa de Riesgos Corrupcion '!$Y$26="Alta",'Mapa de Riesgos Corrupcion '!$AA$26="Menor"),CONCATENATE("R",'Mapa de Riesgos Corrupcion '!$O$26),"")</f>
        <v/>
      </c>
      <c r="U18" s="217" t="str">
        <f>IF(AND('Mapa de Riesgos Corrupcion '!$Y$27="Alta",'Mapa de Riesgos Corrupcion '!$AA$27="Menor"),CONCATENATE("R",'Mapa de Riesgos Corrupcion '!$O$27),"")</f>
        <v/>
      </c>
      <c r="V18" s="35" t="str">
        <f>IF(AND('Mapa de Riesgos Corrupcion '!$Y$22="Alta",'Mapa de Riesgos Corrupcion '!$AA$22="Moderado"),CONCATENATE("R",'Mapa de Riesgos Corrupcion '!$O$22),"")</f>
        <v/>
      </c>
      <c r="W18" s="202" t="str">
        <f>IF(AND('Mapa de Riesgos Corrupcion '!$Y$23="Alta",'Mapa de Riesgos Corrupcion '!$AA$23="Moderado"),CONCATENATE("R",'Mapa de Riesgos Corrupcion '!$O$23),"")</f>
        <v/>
      </c>
      <c r="X18" s="202" t="str">
        <f>IF(AND('Mapa de Riesgos Corrupcion '!$Y$24="Alta",'Mapa de Riesgos Corrupcion '!$AA$24="Moderado"),CONCATENATE("R",'Mapa de Riesgos Corrupcion '!$O$24),"")</f>
        <v/>
      </c>
      <c r="Y18" s="202" t="str">
        <f>IF(AND('Mapa de Riesgos Corrupcion '!$Y$25="Alta",'Mapa de Riesgos Corrupcion '!$AA$25="Moderado"),CONCATENATE("R",'Mapa de Riesgos Corrupcion '!$O$25),"")</f>
        <v/>
      </c>
      <c r="Z18" s="202" t="str">
        <f>IF(AND('Mapa de Riesgos Corrupcion '!$Y$26="Alta",'Mapa de Riesgos Corrupcion '!$AA$26="Moderado"),CONCATENATE("R",'Mapa de Riesgos Corrupcion '!$O$26),"")</f>
        <v/>
      </c>
      <c r="AA18" s="36" t="str">
        <f>IF(AND('Mapa de Riesgos Corrupcion '!$Y$27="Alta",'Mapa de Riesgos Corrupcion '!$AA$27="Moderado"),CONCATENATE("R",'Mapa de Riesgos Corrupcion '!$O$27),"")</f>
        <v/>
      </c>
      <c r="AB18" s="35" t="str">
        <f>IF(AND('Mapa de Riesgos Corrupcion '!$Y$22="Alta",'Mapa de Riesgos Corrupcion '!$AA$22="Mayor"),CONCATENATE("R",'Mapa de Riesgos Corrupcion '!$O$22),"")</f>
        <v/>
      </c>
      <c r="AC18" s="202" t="str">
        <f>IF(AND('Mapa de Riesgos Corrupcion '!$Y$23="Alta",'Mapa de Riesgos Corrupcion '!$AA$23="Mayor"),CONCATENATE("R",'Mapa de Riesgos Corrupcion '!$O$23),"")</f>
        <v/>
      </c>
      <c r="AD18" s="202" t="str">
        <f>IF(AND('Mapa de Riesgos Corrupcion '!$Y$24="Alta",'Mapa de Riesgos Corrupcion '!$AA$24="Mayor"),CONCATENATE("R",'Mapa de Riesgos Corrupcion '!$O$24),"")</f>
        <v/>
      </c>
      <c r="AE18" s="202" t="str">
        <f>IF(AND('Mapa de Riesgos Corrupcion '!$Y$25="Alta",'Mapa de Riesgos Corrupcion '!$AA$25="Mayor"),CONCATENATE("R",'Mapa de Riesgos Corrupcion '!$O$25),"")</f>
        <v/>
      </c>
      <c r="AF18" s="202" t="str">
        <f>IF(AND('Mapa de Riesgos Corrupcion '!$Y$26="Alta",'Mapa de Riesgos Corrupcion '!$AA$26="Mayor"),CONCATENATE("R",'Mapa de Riesgos Corrupcion '!$O$26),"")</f>
        <v/>
      </c>
      <c r="AG18" s="36" t="str">
        <f>IF(AND('Mapa de Riesgos Corrupcion '!$Y$27="Alta",'Mapa de Riesgos Corrupcion '!$AA$27="Mayor"),CONCATENATE("R",'Mapa de Riesgos Corrupcion '!$O$27),"")</f>
        <v/>
      </c>
      <c r="AH18" s="206" t="str">
        <f>IF(AND('Mapa de Riesgos Corrupcion '!$Y$22="Alta",'Mapa de Riesgos Corrupcion '!$AA$22="Catastrófico"),CONCATENATE("R",'Mapa de Riesgos Corrupcion '!$O$22),"")</f>
        <v/>
      </c>
      <c r="AI18" s="207" t="str">
        <f>IF(AND('Mapa de Riesgos Corrupcion '!$Y$23="Alta",'Mapa de Riesgos Corrupcion '!$AA$23="Catastrófico"),CONCATENATE("R",'Mapa de Riesgos Corrupcion '!$O$23),"")</f>
        <v/>
      </c>
      <c r="AJ18" s="207" t="str">
        <f>IF(AND('Mapa de Riesgos Corrupcion '!$Y$24="Alta",'Mapa de Riesgos Corrupcion '!$AA$24="Catastrófico"),CONCATENATE("R",'Mapa de Riesgos Corrupcion '!$O$24),"")</f>
        <v/>
      </c>
      <c r="AK18" s="207" t="str">
        <f>IF(AND('Mapa de Riesgos Corrupcion '!$Y$25="Alta",'Mapa de Riesgos Corrupcion '!$AA$25="Catastrófico"),CONCATENATE("R",'Mapa de Riesgos Corrupcion '!$O$25),"")</f>
        <v/>
      </c>
      <c r="AL18" s="207" t="str">
        <f>IF(AND('Mapa de Riesgos Corrupcion '!$Y$26="Alta",'Mapa de Riesgos Corrupcion '!$AA$26="Catastrófico"),CONCATENATE("R",'Mapa de Riesgos Corrupcion '!$O$26),"")</f>
        <v/>
      </c>
      <c r="AM18" s="208" t="str">
        <f>IF(AND('Mapa de Riesgos Corrupcion '!$Y$27="Alta",'Mapa de Riesgos Corrupcion '!$AA$27="Catastrófico"),CONCATENATE("R",'Mapa de Riesgos Corrupcion '!$O$27),"")</f>
        <v/>
      </c>
      <c r="AN18" s="40"/>
      <c r="AO18" s="339"/>
      <c r="AP18" s="340"/>
      <c r="AQ18" s="340"/>
      <c r="AR18" s="340"/>
      <c r="AS18" s="340"/>
      <c r="AT18" s="341"/>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row>
    <row r="19" spans="1:76" ht="15" customHeight="1">
      <c r="A19" s="40"/>
      <c r="B19" s="358"/>
      <c r="C19" s="358"/>
      <c r="D19" s="359"/>
      <c r="E19" s="329"/>
      <c r="F19" s="330"/>
      <c r="G19" s="330"/>
      <c r="H19" s="330"/>
      <c r="I19" s="330"/>
      <c r="J19" s="215" t="str">
        <f>IF(AND('Mapa de Riesgos Corrupcion '!$Y$28="Alta",'Mapa de Riesgos Corrupcion '!$AA$28="Leve"),CONCATENATE("R",'Mapa de Riesgos Corrupcion '!$O$28),"")</f>
        <v/>
      </c>
      <c r="K19" s="216" t="str">
        <f>IF(AND('Mapa de Riesgos Corrupcion '!$Y$29="Alta",'Mapa de Riesgos Corrupcion '!$AA$29="Leve"),CONCATENATE("R",'Mapa de Riesgos Corrupcion '!$O$29),"")</f>
        <v/>
      </c>
      <c r="L19" s="216" t="str">
        <f>IF(AND('Mapa de Riesgos Corrupcion '!$Y$30="Alta",'Mapa de Riesgos Corrupcion '!$AA$30="Leve"),CONCATENATE("R",'Mapa de Riesgos Corrupcion '!$O$30),"")</f>
        <v/>
      </c>
      <c r="M19" s="216" t="str">
        <f>IF(AND('Mapa de Riesgos Corrupcion '!$Y$31="Alta",'Mapa de Riesgos Corrupcion '!$AA$31="Leve"),CONCATENATE("R",'Mapa de Riesgos Corrupcion '!$O$31),"")</f>
        <v/>
      </c>
      <c r="N19" s="216" t="str">
        <f ca="1">IF(AND('Mapa de Riesgos Corrupcion '!$Y$32="Alta",'Mapa de Riesgos Corrupcion '!$AA$32="Leve"),CONCATENATE("R",'Mapa de Riesgos Corrupcion '!$O$32),"")</f>
        <v/>
      </c>
      <c r="O19" s="217" t="str">
        <f>IF(AND('Mapa de Riesgos Corrupcion '!$Y$33="Alta",'Mapa de Riesgos Corrupcion '!$AA$33="Leve"),CONCATENATE("R",'Mapa de Riesgos Corrupcion '!$O$33),"")</f>
        <v/>
      </c>
      <c r="P19" s="215" t="str">
        <f>IF(AND('Mapa de Riesgos Corrupcion '!$Y$28="Alta",'Mapa de Riesgos Corrupcion '!$AA$28="Menor"),CONCATENATE("R",'Mapa de Riesgos Corrupcion '!$O$28),"")</f>
        <v/>
      </c>
      <c r="Q19" s="216" t="str">
        <f>IF(AND('Mapa de Riesgos Corrupcion '!$Y$29="Alta",'Mapa de Riesgos Corrupcion '!$AA$29="Menor"),CONCATENATE("R",'Mapa de Riesgos Corrupcion '!$O$29),"")</f>
        <v/>
      </c>
      <c r="R19" s="216" t="str">
        <f>IF(AND('Mapa de Riesgos Corrupcion '!$Y$30="Alta",'Mapa de Riesgos Corrupcion '!$AA$30="Menor"),CONCATENATE("R",'Mapa de Riesgos Corrupcion '!$O$30),"")</f>
        <v/>
      </c>
      <c r="S19" s="216" t="str">
        <f>IF(AND('Mapa de Riesgos Corrupcion '!$Y$31="Alta",'Mapa de Riesgos Corrupcion '!$AA$31="Menor"),CONCATENATE("R",'Mapa de Riesgos Corrupcion '!$O$31),"")</f>
        <v/>
      </c>
      <c r="T19" s="216" t="str">
        <f ca="1">IF(AND('Mapa de Riesgos Corrupcion '!$Y$32="Alta",'Mapa de Riesgos Corrupcion '!$AA$32="Menor"),CONCATENATE("R",'Mapa de Riesgos Corrupcion '!$O$32),"")</f>
        <v/>
      </c>
      <c r="U19" s="217" t="str">
        <f>IF(AND('Mapa de Riesgos Corrupcion '!$Y$33="Alta",'Mapa de Riesgos Corrupcion '!$AA$33="Menor"),CONCATENATE("R",'Mapa de Riesgos Corrupcion '!$O$33),"")</f>
        <v/>
      </c>
      <c r="V19" s="35" t="str">
        <f>IF(AND('Mapa de Riesgos Corrupcion '!$Y$28="Alta",'Mapa de Riesgos Corrupcion '!$AA$28="Moderado"),CONCATENATE("R",'Mapa de Riesgos Corrupcion '!$O$28),"")</f>
        <v/>
      </c>
      <c r="W19" s="202" t="str">
        <f>IF(AND('Mapa de Riesgos Corrupcion '!$Y$29="Alta",'Mapa de Riesgos Corrupcion '!$AA$29="Moderado"),CONCATENATE("R",'Mapa de Riesgos Corrupcion '!$O$29),"")</f>
        <v/>
      </c>
      <c r="X19" s="202" t="str">
        <f>IF(AND('Mapa de Riesgos Corrupcion '!$Y$30="Alta",'Mapa de Riesgos Corrupcion '!$AA$30="Moderado"),CONCATENATE("R",'Mapa de Riesgos Corrupcion '!$O$30),"")</f>
        <v/>
      </c>
      <c r="Y19" s="202" t="str">
        <f>IF(AND('Mapa de Riesgos Corrupcion '!$Y$31="Alta",'Mapa de Riesgos Corrupcion '!$AA$31="Moderado"),CONCATENATE("R",'Mapa de Riesgos Corrupcion '!$O$31),"")</f>
        <v/>
      </c>
      <c r="Z19" s="202" t="str">
        <f ca="1">IF(AND('Mapa de Riesgos Corrupcion '!$Y$32="Alta",'Mapa de Riesgos Corrupcion '!$AA$32="Moderado"),CONCATENATE("R",'Mapa de Riesgos Corrupcion '!$O$32),"")</f>
        <v/>
      </c>
      <c r="AA19" s="36" t="str">
        <f>IF(AND('Mapa de Riesgos Corrupcion '!$Y$33="Alta",'Mapa de Riesgos Corrupcion '!$AA$33="Moderado"),CONCATENATE("R",'Mapa de Riesgos Corrupcion '!$O$33),"")</f>
        <v/>
      </c>
      <c r="AB19" s="35" t="str">
        <f>IF(AND('Mapa de Riesgos Corrupcion '!$Y$28="Alta",'Mapa de Riesgos Corrupcion '!$AA$28="Mayor"),CONCATENATE("R",'Mapa de Riesgos Corrupcion '!$O$28),"")</f>
        <v/>
      </c>
      <c r="AC19" s="202" t="str">
        <f>IF(AND('Mapa de Riesgos Corrupcion '!$Y$29="Alta",'Mapa de Riesgos Corrupcion '!$AA$29="Mayor"),CONCATENATE("R",'Mapa de Riesgos Corrupcion '!$O$29),"")</f>
        <v/>
      </c>
      <c r="AD19" s="202" t="str">
        <f>IF(AND('Mapa de Riesgos Corrupcion '!$Y$30="Alta",'Mapa de Riesgos Corrupcion '!$AA$30="Mayor"),CONCATENATE("R",'Mapa de Riesgos Corrupcion '!$O$30),"")</f>
        <v/>
      </c>
      <c r="AE19" s="202" t="str">
        <f>IF(AND('Mapa de Riesgos Corrupcion '!$Y$31="Alta",'Mapa de Riesgos Corrupcion '!$AA$31="Mayor"),CONCATENATE("R",'Mapa de Riesgos Corrupcion '!$O$31),"")</f>
        <v/>
      </c>
      <c r="AF19" s="202" t="str">
        <f ca="1">IF(AND('Mapa de Riesgos Corrupcion '!$Y$32="Alta",'Mapa de Riesgos Corrupcion '!$AA$32="Mayor"),CONCATENATE("R",'Mapa de Riesgos Corrupcion '!$O$32),"")</f>
        <v/>
      </c>
      <c r="AG19" s="36" t="str">
        <f>IF(AND('Mapa de Riesgos Corrupcion '!$Y$33="Alta",'Mapa de Riesgos Corrupcion '!$AA$33="Mayor"),CONCATENATE("R",'Mapa de Riesgos Corrupcion '!$O$33),"")</f>
        <v/>
      </c>
      <c r="AH19" s="206" t="str">
        <f>IF(AND('Mapa de Riesgos Corrupcion '!$Y$28="Alta",'Mapa de Riesgos Corrupcion '!$AA$28="Catastrófico"),CONCATENATE("R",'Mapa de Riesgos Corrupcion '!$O$28),"")</f>
        <v/>
      </c>
      <c r="AI19" s="207" t="str">
        <f>IF(AND('Mapa de Riesgos Corrupcion '!$Y$29="Alta",'Mapa de Riesgos Corrupcion '!$AA$29="Catastrófico"),CONCATENATE("R",'Mapa de Riesgos Corrupcion '!$O$29),"")</f>
        <v/>
      </c>
      <c r="AJ19" s="207" t="str">
        <f>IF(AND('Mapa de Riesgos Corrupcion '!$Y$30="Alta",'Mapa de Riesgos Corrupcion '!$AA$30="Catastrófico"),CONCATENATE("R",'Mapa de Riesgos Corrupcion '!$O$30),"")</f>
        <v/>
      </c>
      <c r="AK19" s="207" t="str">
        <f>IF(AND('Mapa de Riesgos Corrupcion '!$Y$31="Alta",'Mapa de Riesgos Corrupcion '!$AA$31="Catastrófico"),CONCATENATE("R",'Mapa de Riesgos Corrupcion '!$O$31),"")</f>
        <v/>
      </c>
      <c r="AL19" s="207" t="str">
        <f ca="1">IF(AND('Mapa de Riesgos Corrupcion '!$Y$32="Alta",'Mapa de Riesgos Corrupcion '!$AA$32="Catastrófico"),CONCATENATE("R",'Mapa de Riesgos Corrupcion '!$O$32),"")</f>
        <v/>
      </c>
      <c r="AM19" s="208" t="str">
        <f>IF(AND('Mapa de Riesgos Corrupcion '!$Y$33="Alta",'Mapa de Riesgos Corrupcion '!$AA$33="Catastrófico"),CONCATENATE("R",'Mapa de Riesgos Corrupcion '!$O$33),"")</f>
        <v/>
      </c>
      <c r="AN19" s="40"/>
      <c r="AO19" s="339"/>
      <c r="AP19" s="340"/>
      <c r="AQ19" s="340"/>
      <c r="AR19" s="340"/>
      <c r="AS19" s="340"/>
      <c r="AT19" s="341"/>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row>
    <row r="20" spans="1:76" ht="15" customHeight="1">
      <c r="A20" s="40"/>
      <c r="B20" s="358"/>
      <c r="C20" s="358"/>
      <c r="D20" s="359"/>
      <c r="E20" s="329"/>
      <c r="F20" s="330"/>
      <c r="G20" s="330"/>
      <c r="H20" s="330"/>
      <c r="I20" s="330"/>
      <c r="J20" s="215" t="str">
        <f>IF(AND('Mapa de Riesgos Corrupcion '!$Y$34="Alta",'Mapa de Riesgos Corrupcion '!$AA$34="Leve"),CONCATENATE("R",'Mapa de Riesgos Corrupcion '!$O$34),"")</f>
        <v/>
      </c>
      <c r="K20" s="216" t="str">
        <f>IF(AND('Mapa de Riesgos Corrupcion '!$Y$35="Alta",'Mapa de Riesgos Corrupcion '!$AA$35="Leve"),CONCATENATE("R",'Mapa de Riesgos Corrupcion '!$O$35),"")</f>
        <v/>
      </c>
      <c r="L20" s="216" t="str">
        <f>IF(AND('Mapa de Riesgos Corrupcion '!$Y$36="Alta",'Mapa de Riesgos Corrupcion '!$AA$36="Leve"),CONCATENATE("R",'Mapa de Riesgos Corrupcion '!$O$36),"")</f>
        <v/>
      </c>
      <c r="M20" s="216" t="str">
        <f>IF(AND('Mapa de Riesgos Corrupcion '!$Y$37="Alta",'Mapa de Riesgos Corrupcion '!$AA$37="Leve"),CONCATENATE("R",'Mapa de Riesgos Corrupcion '!$O$37),"")</f>
        <v/>
      </c>
      <c r="N20" s="216" t="str">
        <f>IF(AND('Mapa de Riesgos Corrupcion '!$Y$38="Alta",'Mapa de Riesgos Corrupcion '!$AA$38="Leve"),CONCATENATE("R",'Mapa de Riesgos Corrupcion '!$O$38),"")</f>
        <v/>
      </c>
      <c r="O20" s="217" t="str">
        <f>IF(AND('Mapa de Riesgos Corrupcion '!$Y$39="Alta",'Mapa de Riesgos Corrupcion '!$AA$39="Leve"),CONCATENATE("R",'Mapa de Riesgos Corrupcion '!$O$39),"")</f>
        <v/>
      </c>
      <c r="P20" s="215" t="str">
        <f>IF(AND('Mapa de Riesgos Corrupcion '!$Y$34="Alta",'Mapa de Riesgos Corrupcion '!$AA$34="Menor"),CONCATENATE("R",'Mapa de Riesgos Corrupcion '!$O$34),"")</f>
        <v/>
      </c>
      <c r="Q20" s="216" t="str">
        <f>IF(AND('Mapa de Riesgos Corrupcion '!$Y$35="Alta",'Mapa de Riesgos Corrupcion '!$AA$35="Menor"),CONCATENATE("R",'Mapa de Riesgos Corrupcion '!$O$35),"")</f>
        <v/>
      </c>
      <c r="R20" s="216" t="str">
        <f>IF(AND('Mapa de Riesgos Corrupcion '!$Y$36="Alta",'Mapa de Riesgos Corrupcion '!$AA$36="Menor"),CONCATENATE("R",'Mapa de Riesgos Corrupcion '!$O$36),"")</f>
        <v/>
      </c>
      <c r="S20" s="216" t="str">
        <f>IF(AND('Mapa de Riesgos Corrupcion '!$Y$37="Alta",'Mapa de Riesgos Corrupcion '!$AA$37="Menor"),CONCATENATE("R",'Mapa de Riesgos Corrupcion '!$O$37),"")</f>
        <v/>
      </c>
      <c r="T20" s="216" t="str">
        <f>IF(AND('Mapa de Riesgos Corrupcion '!$Y$38="Alta",'Mapa de Riesgos Corrupcion '!$AA$38="Menor"),CONCATENATE("R",'Mapa de Riesgos Corrupcion '!$O$38),"")</f>
        <v/>
      </c>
      <c r="U20" s="217" t="str">
        <f>IF(AND('Mapa de Riesgos Corrupcion '!$Y$39="Alta",'Mapa de Riesgos Corrupcion '!$AA$39="Menor"),CONCATENATE("R",'Mapa de Riesgos Corrupcion '!$O$39),"")</f>
        <v/>
      </c>
      <c r="V20" s="35" t="str">
        <f>IF(AND('Mapa de Riesgos Corrupcion '!$Y$34="Alta",'Mapa de Riesgos Corrupcion '!$AA$34="Moderado"),CONCATENATE("R",'Mapa de Riesgos Corrupcion '!$O$34),"")</f>
        <v/>
      </c>
      <c r="W20" s="202" t="str">
        <f>IF(AND('Mapa de Riesgos Corrupcion '!$Y$35="Alta",'Mapa de Riesgos Corrupcion '!$AA$35="Moderado"),CONCATENATE("R",'Mapa de Riesgos Corrupcion '!$O$35),"")</f>
        <v/>
      </c>
      <c r="X20" s="202" t="str">
        <f>IF(AND('Mapa de Riesgos Corrupcion '!$Y$36="Alta",'Mapa de Riesgos Corrupcion '!$AA$36="Moderado"),CONCATENATE("R",'Mapa de Riesgos Corrupcion '!$O$36),"")</f>
        <v/>
      </c>
      <c r="Y20" s="202" t="str">
        <f>IF(AND('Mapa de Riesgos Corrupcion '!$Y$37="Alta",'Mapa de Riesgos Corrupcion '!$AA$37="Moderado"),CONCATENATE("R",'Mapa de Riesgos Corrupcion '!$O$37),"")</f>
        <v/>
      </c>
      <c r="Z20" s="202" t="str">
        <f>IF(AND('Mapa de Riesgos Corrupcion '!$Y$38="Alta",'Mapa de Riesgos Corrupcion '!$AA$38="Moderado"),CONCATENATE("R",'Mapa de Riesgos Corrupcion '!$O$38),"")</f>
        <v/>
      </c>
      <c r="AA20" s="36" t="str">
        <f>IF(AND('Mapa de Riesgos Corrupcion '!$Y$39="Alta",'Mapa de Riesgos Corrupcion '!$AA$39="Moderado"),CONCATENATE("R",'Mapa de Riesgos Corrupcion '!$O$39),"")</f>
        <v/>
      </c>
      <c r="AB20" s="35" t="str">
        <f>IF(AND('Mapa de Riesgos Corrupcion '!$Y$34="Alta",'Mapa de Riesgos Corrupcion '!$AA$34="Mayor"),CONCATENATE("R",'Mapa de Riesgos Corrupcion '!$O$34),"")</f>
        <v/>
      </c>
      <c r="AC20" s="202" t="str">
        <f>IF(AND('Mapa de Riesgos Corrupcion '!$Y$35="Alta",'Mapa de Riesgos Corrupcion '!$AA$35="Mayor"),CONCATENATE("R",'Mapa de Riesgos Corrupcion '!$O$35),"")</f>
        <v/>
      </c>
      <c r="AD20" s="202" t="str">
        <f>IF(AND('Mapa de Riesgos Corrupcion '!$Y$36="Alta",'Mapa de Riesgos Corrupcion '!$AA$36="Mayor"),CONCATENATE("R",'Mapa de Riesgos Corrupcion '!$O$36),"")</f>
        <v/>
      </c>
      <c r="AE20" s="202" t="str">
        <f>IF(AND('Mapa de Riesgos Corrupcion '!$Y$37="Alta",'Mapa de Riesgos Corrupcion '!$AA$37="Mayor"),CONCATENATE("R",'Mapa de Riesgos Corrupcion '!$O$37),"")</f>
        <v/>
      </c>
      <c r="AF20" s="202" t="str">
        <f>IF(AND('Mapa de Riesgos Corrupcion '!$Y$38="Alta",'Mapa de Riesgos Corrupcion '!$AA$38="Mayor"),CONCATENATE("R",'Mapa de Riesgos Corrupcion '!$O$38),"")</f>
        <v/>
      </c>
      <c r="AG20" s="36" t="str">
        <f>IF(AND('Mapa de Riesgos Corrupcion '!$Y$39="Alta",'Mapa de Riesgos Corrupcion '!$AA$39="Mayor"),CONCATENATE("R",'Mapa de Riesgos Corrupcion '!$O$39),"")</f>
        <v/>
      </c>
      <c r="AH20" s="206" t="str">
        <f>IF(AND('Mapa de Riesgos Corrupcion '!$Y$34="Alta",'Mapa de Riesgos Corrupcion '!$AA$34="Catastrófico"),CONCATENATE("R",'Mapa de Riesgos Corrupcion '!$O$34),"")</f>
        <v/>
      </c>
      <c r="AI20" s="207" t="str">
        <f>IF(AND('Mapa de Riesgos Corrupcion '!$Y$35="Alta",'Mapa de Riesgos Corrupcion '!$AA$35="Catastrófico"),CONCATENATE("R",'Mapa de Riesgos Corrupcion '!$O$35),"")</f>
        <v/>
      </c>
      <c r="AJ20" s="207" t="str">
        <f>IF(AND('Mapa de Riesgos Corrupcion '!$Y$36="Alta",'Mapa de Riesgos Corrupcion '!$AA$36="Catastrófico"),CONCATENATE("R",'Mapa de Riesgos Corrupcion '!$O$36),"")</f>
        <v/>
      </c>
      <c r="AK20" s="207" t="str">
        <f>IF(AND('Mapa de Riesgos Corrupcion '!$Y$37="Alta",'Mapa de Riesgos Corrupcion '!$AA$37="Catastrófico"),CONCATENATE("R",'Mapa de Riesgos Corrupcion '!$O$37),"")</f>
        <v/>
      </c>
      <c r="AL20" s="207" t="str">
        <f>IF(AND('Mapa de Riesgos Corrupcion '!$Y$38="Alta",'Mapa de Riesgos Corrupcion '!$AA$38="Catastrófico"),CONCATENATE("R",'Mapa de Riesgos Corrupcion '!$O$38),"")</f>
        <v/>
      </c>
      <c r="AM20" s="208" t="str">
        <f>IF(AND('Mapa de Riesgos Corrupcion '!$Y$39="Alta",'Mapa de Riesgos Corrupcion '!$AA$39="Catastrófico"),CONCATENATE("R",'Mapa de Riesgos Corrupcion '!$O$39),"")</f>
        <v/>
      </c>
      <c r="AN20" s="40"/>
      <c r="AO20" s="339"/>
      <c r="AP20" s="340"/>
      <c r="AQ20" s="340"/>
      <c r="AR20" s="340"/>
      <c r="AS20" s="340"/>
      <c r="AT20" s="341"/>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row>
    <row r="21" spans="1:76" ht="15" customHeight="1">
      <c r="A21" s="40"/>
      <c r="B21" s="358"/>
      <c r="C21" s="358"/>
      <c r="D21" s="359"/>
      <c r="E21" s="329"/>
      <c r="F21" s="330"/>
      <c r="G21" s="330"/>
      <c r="H21" s="330"/>
      <c r="I21" s="330"/>
      <c r="J21" s="215" t="str">
        <f>IF(AND('Mapa de Riesgos Corrupcion '!$Y$40="Alta",'Mapa de Riesgos Corrupcion '!$AA$40="Leve"),CONCATENATE("R",'Mapa de Riesgos Corrupcion '!$O$40),"")</f>
        <v/>
      </c>
      <c r="K21" s="216" t="str">
        <f>IF(AND('Mapa de Riesgos Corrupcion '!$Y$41="Alta",'Mapa de Riesgos Corrupcion '!$AA$41="Leve"),CONCATENATE("R",'Mapa de Riesgos Corrupcion '!$O$41),"")</f>
        <v/>
      </c>
      <c r="L21" s="216" t="str">
        <f>IF(AND('Mapa de Riesgos Corrupcion '!$Y$42="Alta",'Mapa de Riesgos Corrupcion '!$AA$42="Leve"),CONCATENATE("R",'Mapa de Riesgos Corrupcion '!$O$42),"")</f>
        <v/>
      </c>
      <c r="M21" s="216" t="str">
        <f>IF(AND('Mapa de Riesgos Corrupcion '!$Y$43="Alta",'Mapa de Riesgos Corrupcion '!$AA$43="Leve"),CONCATENATE("R",'Mapa de Riesgos Corrupcion '!$O$43),"")</f>
        <v/>
      </c>
      <c r="N21" s="216" t="str">
        <f>IF(AND('Mapa de Riesgos Corrupcion '!$Y$44="Alta",'Mapa de Riesgos Corrupcion '!$AA$44="Leve"),CONCATENATE("R",'Mapa de Riesgos Corrupcion '!$O$44),"")</f>
        <v/>
      </c>
      <c r="O21" s="217" t="str">
        <f>IF(AND('Mapa de Riesgos Corrupcion '!$Y$45="Alta",'Mapa de Riesgos Corrupcion '!$AA$45="Leve"),CONCATENATE("R",'Mapa de Riesgos Corrupcion '!$O$45),"")</f>
        <v/>
      </c>
      <c r="P21" s="215" t="str">
        <f>IF(AND('Mapa de Riesgos Corrupcion '!$Y$40="Alta",'Mapa de Riesgos Corrupcion '!$AA$40="Menor"),CONCATENATE("R",'Mapa de Riesgos Corrupcion '!$O$40),"")</f>
        <v/>
      </c>
      <c r="Q21" s="216" t="str">
        <f>IF(AND('Mapa de Riesgos Corrupcion '!$Y$41="Alta",'Mapa de Riesgos Corrupcion '!$AA$41="Menor"),CONCATENATE("R",'Mapa de Riesgos Corrupcion '!$O$41),"")</f>
        <v/>
      </c>
      <c r="R21" s="216" t="str">
        <f>IF(AND('Mapa de Riesgos Corrupcion '!$Y$42="Alta",'Mapa de Riesgos Corrupcion '!$AA$42="Menor"),CONCATENATE("R",'Mapa de Riesgos Corrupcion '!$O$42),"")</f>
        <v/>
      </c>
      <c r="S21" s="216" t="str">
        <f>IF(AND('Mapa de Riesgos Corrupcion '!$Y$43="Alta",'Mapa de Riesgos Corrupcion '!$AA$43="Menor"),CONCATENATE("R",'Mapa de Riesgos Corrupcion '!$O$43),"")</f>
        <v/>
      </c>
      <c r="T21" s="216" t="str">
        <f>IF(AND('Mapa de Riesgos Corrupcion '!$Y$44="Alta",'Mapa de Riesgos Corrupcion '!$AA$44="Menor"),CONCATENATE("R",'Mapa de Riesgos Corrupcion '!$O$44),"")</f>
        <v/>
      </c>
      <c r="U21" s="217" t="str">
        <f>IF(AND('Mapa de Riesgos Corrupcion '!$Y$45="Alta",'Mapa de Riesgos Corrupcion '!$AA$45="Menor"),CONCATENATE("R",'Mapa de Riesgos Corrupcion '!$O$45),"")</f>
        <v/>
      </c>
      <c r="V21" s="35" t="str">
        <f>IF(AND('Mapa de Riesgos Corrupcion '!$Y$40="Alta",'Mapa de Riesgos Corrupcion '!$AA$40="Moderado"),CONCATENATE("R",'Mapa de Riesgos Corrupcion '!$O$40),"")</f>
        <v/>
      </c>
      <c r="W21" s="202" t="str">
        <f>IF(AND('Mapa de Riesgos Corrupcion '!$Y$41="Alta",'Mapa de Riesgos Corrupcion '!$AA$41="Moderado"),CONCATENATE("R",'Mapa de Riesgos Corrupcion '!$O$41),"")</f>
        <v/>
      </c>
      <c r="X21" s="202" t="str">
        <f>IF(AND('Mapa de Riesgos Corrupcion '!$Y$42="Alta",'Mapa de Riesgos Corrupcion '!$AA$42="Moderado"),CONCATENATE("R",'Mapa de Riesgos Corrupcion '!$O$42),"")</f>
        <v/>
      </c>
      <c r="Y21" s="202" t="str">
        <f>IF(AND('Mapa de Riesgos Corrupcion '!$Y$43="Alta",'Mapa de Riesgos Corrupcion '!$AA$43="Moderado"),CONCATENATE("R",'Mapa de Riesgos Corrupcion '!$O$43),"")</f>
        <v/>
      </c>
      <c r="Z21" s="202" t="str">
        <f>IF(AND('Mapa de Riesgos Corrupcion '!$Y$44="Alta",'Mapa de Riesgos Corrupcion '!$AA$44="Moderado"),CONCATENATE("R",'Mapa de Riesgos Corrupcion '!$O$44),"")</f>
        <v/>
      </c>
      <c r="AA21" s="36" t="str">
        <f>IF(AND('Mapa de Riesgos Corrupcion '!$Y$45="Alta",'Mapa de Riesgos Corrupcion '!$AA$45="Moderado"),CONCATENATE("R",'Mapa de Riesgos Corrupcion '!$O$45),"")</f>
        <v/>
      </c>
      <c r="AB21" s="35" t="str">
        <f>IF(AND('Mapa de Riesgos Corrupcion '!$Y$40="Alta",'Mapa de Riesgos Corrupcion '!$AA$40="Mayor"),CONCATENATE("R",'Mapa de Riesgos Corrupcion '!$O$40),"")</f>
        <v/>
      </c>
      <c r="AC21" s="202" t="str">
        <f>IF(AND('Mapa de Riesgos Corrupcion '!$Y$41="Alta",'Mapa de Riesgos Corrupcion '!$AA$41="Mayor"),CONCATENATE("R",'Mapa de Riesgos Corrupcion '!$O$41),"")</f>
        <v/>
      </c>
      <c r="AD21" s="202" t="str">
        <f>IF(AND('Mapa de Riesgos Corrupcion '!$Y$42="Alta",'Mapa de Riesgos Corrupcion '!$AA$42="Mayor"),CONCATENATE("R",'Mapa de Riesgos Corrupcion '!$O$42),"")</f>
        <v/>
      </c>
      <c r="AE21" s="202" t="str">
        <f>IF(AND('Mapa de Riesgos Corrupcion '!$Y$43="Alta",'Mapa de Riesgos Corrupcion '!$AA$43="Mayor"),CONCATENATE("R",'Mapa de Riesgos Corrupcion '!$O$43),"")</f>
        <v/>
      </c>
      <c r="AF21" s="202" t="str">
        <f>IF(AND('Mapa de Riesgos Corrupcion '!$Y$44="Alta",'Mapa de Riesgos Corrupcion '!$AA$44="Mayor"),CONCATENATE("R",'Mapa de Riesgos Corrupcion '!$O$44),"")</f>
        <v/>
      </c>
      <c r="AG21" s="36" t="str">
        <f>IF(AND('Mapa de Riesgos Corrupcion '!$Y$45="Alta",'Mapa de Riesgos Corrupcion '!$AA$45="Mayor"),CONCATENATE("R",'Mapa de Riesgos Corrupcion '!$O$45),"")</f>
        <v/>
      </c>
      <c r="AH21" s="206" t="str">
        <f>IF(AND('Mapa de Riesgos Corrupcion '!$Y$40="Alta",'Mapa de Riesgos Corrupcion '!$AA$40="Catastrófico"),CONCATENATE("R",'Mapa de Riesgos Corrupcion '!$O$40),"")</f>
        <v/>
      </c>
      <c r="AI21" s="207" t="str">
        <f>IF(AND('Mapa de Riesgos Corrupcion '!$Y$41="Alta",'Mapa de Riesgos Corrupcion '!$AA$41="Catastrófico"),CONCATENATE("R",'Mapa de Riesgos Corrupcion '!$O$41),"")</f>
        <v/>
      </c>
      <c r="AJ21" s="207" t="str">
        <f>IF(AND('Mapa de Riesgos Corrupcion '!$Y$42="Alta",'Mapa de Riesgos Corrupcion '!$AA$42="Catastrófico"),CONCATENATE("R",'Mapa de Riesgos Corrupcion '!$O$42),"")</f>
        <v/>
      </c>
      <c r="AK21" s="207" t="str">
        <f>IF(AND('Mapa de Riesgos Corrupcion '!$Y$43="Alta",'Mapa de Riesgos Corrupcion '!$AA$43="Catastrófico"),CONCATENATE("R",'Mapa de Riesgos Corrupcion '!$O$43),"")</f>
        <v/>
      </c>
      <c r="AL21" s="207" t="str">
        <f>IF(AND('Mapa de Riesgos Corrupcion '!$Y$44="Alta",'Mapa de Riesgos Corrupcion '!$AA$44="Catastrófico"),CONCATENATE("R",'Mapa de Riesgos Corrupcion '!$O$44),"")</f>
        <v/>
      </c>
      <c r="AM21" s="208" t="str">
        <f>IF(AND('Mapa de Riesgos Corrupcion '!$Y$45="Alta",'Mapa de Riesgos Corrupcion '!$AA$45="Catastrófico"),CONCATENATE("R",'Mapa de Riesgos Corrupcion '!$O$45),"")</f>
        <v/>
      </c>
      <c r="AN21" s="40"/>
      <c r="AO21" s="339"/>
      <c r="AP21" s="340"/>
      <c r="AQ21" s="340"/>
      <c r="AR21" s="340"/>
      <c r="AS21" s="340"/>
      <c r="AT21" s="341"/>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row>
    <row r="22" spans="1:76" ht="15" customHeight="1">
      <c r="A22" s="40"/>
      <c r="B22" s="358"/>
      <c r="C22" s="358"/>
      <c r="D22" s="359"/>
      <c r="E22" s="329"/>
      <c r="F22" s="330"/>
      <c r="G22" s="330"/>
      <c r="H22" s="330"/>
      <c r="I22" s="330"/>
      <c r="J22" s="215" t="str">
        <f>IF(AND('Mapa de Riesgos Corrupcion '!$Y$46="Alta",'Mapa de Riesgos Corrupcion '!$AA$46="Leve"),CONCATENATE("R",'Mapa de Riesgos Corrupcion '!$O$46),"")</f>
        <v/>
      </c>
      <c r="K22" s="216" t="str">
        <f>IF(AND('Mapa de Riesgos Corrupcion '!$Y$47="Alta",'Mapa de Riesgos Corrupcion '!$AA$47="Leve"),CONCATENATE("R",'Mapa de Riesgos Corrupcion '!$O$47),"")</f>
        <v/>
      </c>
      <c r="L22" s="216" t="str">
        <f>IF(AND('Mapa de Riesgos Corrupcion '!$Y$48="Alta",'Mapa de Riesgos Corrupcion '!$AA$48="Leve"),CONCATENATE("R",'Mapa de Riesgos Corrupcion '!$O$48),"")</f>
        <v/>
      </c>
      <c r="M22" s="216" t="str">
        <f>IF(AND('Mapa de Riesgos Corrupcion '!$Y$49="Alta",'Mapa de Riesgos Corrupcion '!$AA$49="Leve"),CONCATENATE("R",'Mapa de Riesgos Corrupcion '!$O$49),"")</f>
        <v/>
      </c>
      <c r="N22" s="216" t="str">
        <f>IF(AND('Mapa de Riesgos Corrupcion '!$Y$50="Alta",'Mapa de Riesgos Corrupcion '!$AA$50="Leve"),CONCATENATE("R",'Mapa de Riesgos Corrupcion '!$O$50),"")</f>
        <v/>
      </c>
      <c r="O22" s="217" t="str">
        <f>IF(AND('Mapa de Riesgos Corrupcion '!$Y$51="Alta",'Mapa de Riesgos Corrupcion '!$AA$51="Leve"),CONCATENATE("R",'Mapa de Riesgos Corrupcion '!$O$51),"")</f>
        <v/>
      </c>
      <c r="P22" s="215" t="str">
        <f>IF(AND('Mapa de Riesgos Corrupcion '!$Y$46="Alta",'Mapa de Riesgos Corrupcion '!$AA$46="Menor"),CONCATENATE("R",'Mapa de Riesgos Corrupcion '!$O$46),"")</f>
        <v/>
      </c>
      <c r="Q22" s="216" t="str">
        <f>IF(AND('Mapa de Riesgos Corrupcion '!$Y$47="Alta",'Mapa de Riesgos Corrupcion '!$AA$47="Menor"),CONCATENATE("R",'Mapa de Riesgos Corrupcion '!$O$47),"")</f>
        <v/>
      </c>
      <c r="R22" s="216" t="str">
        <f>IF(AND('Mapa de Riesgos Corrupcion '!$Y$48="Alta",'Mapa de Riesgos Corrupcion '!$AA$48="Menor"),CONCATENATE("R",'Mapa de Riesgos Corrupcion '!$O$48),"")</f>
        <v/>
      </c>
      <c r="S22" s="216" t="str">
        <f>IF(AND('Mapa de Riesgos Corrupcion '!$Y$49="Alta",'Mapa de Riesgos Corrupcion '!$AA$49="Menor"),CONCATENATE("R",'Mapa de Riesgos Corrupcion '!$O$49),"")</f>
        <v/>
      </c>
      <c r="T22" s="216" t="str">
        <f>IF(AND('Mapa de Riesgos Corrupcion '!$Y$50="Alta",'Mapa de Riesgos Corrupcion '!$AA$50="Menor"),CONCATENATE("R",'Mapa de Riesgos Corrupcion '!$O$50),"")</f>
        <v/>
      </c>
      <c r="U22" s="217" t="str">
        <f>IF(AND('Mapa de Riesgos Corrupcion '!$Y$51="Alta",'Mapa de Riesgos Corrupcion '!$AA$51="Menor"),CONCATENATE("R",'Mapa de Riesgos Corrupcion '!$O$51),"")</f>
        <v/>
      </c>
      <c r="V22" s="35" t="str">
        <f>IF(AND('Mapa de Riesgos Corrupcion '!$Y$46="Alta",'Mapa de Riesgos Corrupcion '!$AA$46="Moderado"),CONCATENATE("R",'Mapa de Riesgos Corrupcion '!$O$46),"")</f>
        <v/>
      </c>
      <c r="W22" s="202" t="str">
        <f>IF(AND('Mapa de Riesgos Corrupcion '!$Y$47="Alta",'Mapa de Riesgos Corrupcion '!$AA$47="Moderado"),CONCATENATE("R",'Mapa de Riesgos Corrupcion '!$O$47),"")</f>
        <v/>
      </c>
      <c r="X22" s="202" t="str">
        <f>IF(AND('Mapa de Riesgos Corrupcion '!$Y$48="Alta",'Mapa de Riesgos Corrupcion '!$AA$48="Moderado"),CONCATENATE("R",'Mapa de Riesgos Corrupcion '!$O$48),"")</f>
        <v/>
      </c>
      <c r="Y22" s="202" t="str">
        <f>IF(AND('Mapa de Riesgos Corrupcion '!$Y$49="Alta",'Mapa de Riesgos Corrupcion '!$AA$49="Moderado"),CONCATENATE("R",'Mapa de Riesgos Corrupcion '!$O$49),"")</f>
        <v/>
      </c>
      <c r="Z22" s="202" t="str">
        <f>IF(AND('Mapa de Riesgos Corrupcion '!$Y$50="Alta",'Mapa de Riesgos Corrupcion '!$AA$50="Moderado"),CONCATENATE("R",'Mapa de Riesgos Corrupcion '!$O$50),"")</f>
        <v/>
      </c>
      <c r="AA22" s="36" t="str">
        <f>IF(AND('Mapa de Riesgos Corrupcion '!$Y$51="Alta",'Mapa de Riesgos Corrupcion '!$AA$51="Moderado"),CONCATENATE("R",'Mapa de Riesgos Corrupcion '!$O$51),"")</f>
        <v/>
      </c>
      <c r="AB22" s="35" t="str">
        <f>IF(AND('Mapa de Riesgos Corrupcion '!$Y$46="Alta",'Mapa de Riesgos Corrupcion '!$AA$46="Mayor"),CONCATENATE("R",'Mapa de Riesgos Corrupcion '!$O$46),"")</f>
        <v/>
      </c>
      <c r="AC22" s="202" t="str">
        <f>IF(AND('Mapa de Riesgos Corrupcion '!$Y$47="Alta",'Mapa de Riesgos Corrupcion '!$AA$47="Mayor"),CONCATENATE("R",'Mapa de Riesgos Corrupcion '!$O$47),"")</f>
        <v/>
      </c>
      <c r="AD22" s="202" t="str">
        <f>IF(AND('Mapa de Riesgos Corrupcion '!$Y$48="Alta",'Mapa de Riesgos Corrupcion '!$AA$48="Mayor"),CONCATENATE("R",'Mapa de Riesgos Corrupcion '!$O$48),"")</f>
        <v/>
      </c>
      <c r="AE22" s="202" t="str">
        <f>IF(AND('Mapa de Riesgos Corrupcion '!$Y$49="Alta",'Mapa de Riesgos Corrupcion '!$AA$49="Mayor"),CONCATENATE("R",'Mapa de Riesgos Corrupcion '!$O$49),"")</f>
        <v/>
      </c>
      <c r="AF22" s="202" t="str">
        <f>IF(AND('Mapa de Riesgos Corrupcion '!$Y$50="Alta",'Mapa de Riesgos Corrupcion '!$AA$50="Mayor"),CONCATENATE("R",'Mapa de Riesgos Corrupcion '!$O$50),"")</f>
        <v/>
      </c>
      <c r="AG22" s="36" t="str">
        <f>IF(AND('Mapa de Riesgos Corrupcion '!$Y$51="Alta",'Mapa de Riesgos Corrupcion '!$AA$51="Mayor"),CONCATENATE("R",'Mapa de Riesgos Corrupcion '!$O$51),"")</f>
        <v/>
      </c>
      <c r="AH22" s="206" t="str">
        <f>IF(AND('Mapa de Riesgos Corrupcion '!$Y$46="Alta",'Mapa de Riesgos Corrupcion '!$AA$46="Catastrófico"),CONCATENATE("R",'Mapa de Riesgos Corrupcion '!$O$46),"")</f>
        <v/>
      </c>
      <c r="AI22" s="207" t="str">
        <f>IF(AND('Mapa de Riesgos Corrupcion '!$Y$47="Alta",'Mapa de Riesgos Corrupcion '!$AA$47="Catastrófico"),CONCATENATE("R",'Mapa de Riesgos Corrupcion '!$O$47),"")</f>
        <v/>
      </c>
      <c r="AJ22" s="207" t="str">
        <f>IF(AND('Mapa de Riesgos Corrupcion '!$Y$48="Alta",'Mapa de Riesgos Corrupcion '!$AA$48="Catastrófico"),CONCATENATE("R",'Mapa de Riesgos Corrupcion '!$O$48),"")</f>
        <v/>
      </c>
      <c r="AK22" s="207" t="str">
        <f>IF(AND('Mapa de Riesgos Corrupcion '!$Y$49="Alta",'Mapa de Riesgos Corrupcion '!$AA$49="Catastrófico"),CONCATENATE("R",'Mapa de Riesgos Corrupcion '!$O$49),"")</f>
        <v/>
      </c>
      <c r="AL22" s="207" t="str">
        <f>IF(AND('Mapa de Riesgos Corrupcion '!$Y$50="Alta",'Mapa de Riesgos Corrupcion '!$AA$50="Catastrófico"),CONCATENATE("R",'Mapa de Riesgos Corrupcion '!$O$50),"")</f>
        <v/>
      </c>
      <c r="AM22" s="208" t="str">
        <f>IF(AND('Mapa de Riesgos Corrupcion '!$Y$51="Alta",'Mapa de Riesgos Corrupcion '!$AA$51="Catastrófico"),CONCATENATE("R",'Mapa de Riesgos Corrupcion '!$O$51),"")</f>
        <v/>
      </c>
      <c r="AN22" s="40"/>
      <c r="AO22" s="339"/>
      <c r="AP22" s="340"/>
      <c r="AQ22" s="340"/>
      <c r="AR22" s="340"/>
      <c r="AS22" s="340"/>
      <c r="AT22" s="341"/>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row>
    <row r="23" spans="1:76" ht="15" customHeight="1">
      <c r="A23" s="40"/>
      <c r="B23" s="358"/>
      <c r="C23" s="358"/>
      <c r="D23" s="359"/>
      <c r="E23" s="329"/>
      <c r="F23" s="330"/>
      <c r="G23" s="330"/>
      <c r="H23" s="330"/>
      <c r="I23" s="330"/>
      <c r="J23" s="215" t="str">
        <f>IF(AND('Mapa de Riesgos Corrupcion '!$Y$52="Alta",'Mapa de Riesgos Corrupcion '!$AA$52="Leve"),CONCATENATE("R",'Mapa de Riesgos Corrupcion '!$O$52),"")</f>
        <v/>
      </c>
      <c r="K23" s="216" t="str">
        <f>IF(AND('Mapa de Riesgos Corrupcion '!$Y$53="Alta",'Mapa de Riesgos Corrupcion '!$AA$53="Leve"),CONCATENATE("R",'Mapa de Riesgos Corrupcion '!$O$53),"")</f>
        <v/>
      </c>
      <c r="L23" s="216" t="str">
        <f>IF(AND('Mapa de Riesgos Corrupcion '!$Y$54="Alta",'Mapa de Riesgos Corrupcion '!$AA$54="Leve"),CONCATENATE("R",'Mapa de Riesgos Corrupcion '!$O$54),"")</f>
        <v/>
      </c>
      <c r="M23" s="216" t="str">
        <f>IF(AND('Mapa de Riesgos Corrupcion '!$Y$55="Alta",'Mapa de Riesgos Corrupcion '!$AA$55="Leve"),CONCATENATE("R",'Mapa de Riesgos Corrupcion '!$O$55),"")</f>
        <v/>
      </c>
      <c r="N23" s="216" t="str">
        <f>IF(AND('Mapa de Riesgos Corrupcion '!$Y$56="Alta",'Mapa de Riesgos Corrupcion '!$AA$56="Leve"),CONCATENATE("R",'Mapa de Riesgos Corrupcion '!$O$56),"")</f>
        <v/>
      </c>
      <c r="O23" s="217" t="str">
        <f>IF(AND('Mapa de Riesgos Corrupcion '!$Y$57="Alta",'Mapa de Riesgos Corrupcion '!$AA$57="Leve"),CONCATENATE("R",'Mapa de Riesgos Corrupcion '!$O$57),"")</f>
        <v/>
      </c>
      <c r="P23" s="215" t="str">
        <f>IF(AND('Mapa de Riesgos Corrupcion '!$Y$52="Alta",'Mapa de Riesgos Corrupcion '!$AA$52="Menor"),CONCATENATE("R",'Mapa de Riesgos Corrupcion '!$O$52),"")</f>
        <v/>
      </c>
      <c r="Q23" s="216" t="str">
        <f>IF(AND('Mapa de Riesgos Corrupcion '!$Y$53="Alta",'Mapa de Riesgos Corrupcion '!$AA$53="Menor"),CONCATENATE("R",'Mapa de Riesgos Corrupcion '!$O$53),"")</f>
        <v/>
      </c>
      <c r="R23" s="216" t="str">
        <f>IF(AND('Mapa de Riesgos Corrupcion '!$Y$54="Alta",'Mapa de Riesgos Corrupcion '!$AA$54="Menor"),CONCATENATE("R",'Mapa de Riesgos Corrupcion '!$O$54),"")</f>
        <v/>
      </c>
      <c r="S23" s="216" t="str">
        <f>IF(AND('Mapa de Riesgos Corrupcion '!$Y$55="Alta",'Mapa de Riesgos Corrupcion '!$AA$55="Menor"),CONCATENATE("R",'Mapa de Riesgos Corrupcion '!$O$55),"")</f>
        <v/>
      </c>
      <c r="T23" s="216" t="str">
        <f>IF(AND('Mapa de Riesgos Corrupcion '!$Y$56="Alta",'Mapa de Riesgos Corrupcion '!$AA$56="Menor"),CONCATENATE("R",'Mapa de Riesgos Corrupcion '!$O$56),"")</f>
        <v/>
      </c>
      <c r="U23" s="217" t="str">
        <f>IF(AND('Mapa de Riesgos Corrupcion '!$Y$57="Alta",'Mapa de Riesgos Corrupcion '!$AA$57="Menor"),CONCATENATE("R",'Mapa de Riesgos Corrupcion '!$O$57),"")</f>
        <v/>
      </c>
      <c r="V23" s="35" t="str">
        <f>IF(AND('Mapa de Riesgos Corrupcion '!$Y$52="Alta",'Mapa de Riesgos Corrupcion '!$AA$52="Moderado"),CONCATENATE("R",'Mapa de Riesgos Corrupcion '!$O$52),"")</f>
        <v/>
      </c>
      <c r="W23" s="202" t="str">
        <f>IF(AND('Mapa de Riesgos Corrupcion '!$Y$53="Alta",'Mapa de Riesgos Corrupcion '!$AA$53="Moderado"),CONCATENATE("R",'Mapa de Riesgos Corrupcion '!$O$53),"")</f>
        <v/>
      </c>
      <c r="X23" s="202" t="str">
        <f>IF(AND('Mapa de Riesgos Corrupcion '!$Y$54="Alta",'Mapa de Riesgos Corrupcion '!$AA$54="Moderado"),CONCATENATE("R",'Mapa de Riesgos Corrupcion '!$O$54),"")</f>
        <v/>
      </c>
      <c r="Y23" s="202" t="str">
        <f>IF(AND('Mapa de Riesgos Corrupcion '!$Y$55="Alta",'Mapa de Riesgos Corrupcion '!$AA$55="Moderado"),CONCATENATE("R",'Mapa de Riesgos Corrupcion '!$O$55),"")</f>
        <v/>
      </c>
      <c r="Z23" s="202" t="str">
        <f>IF(AND('Mapa de Riesgos Corrupcion '!$Y$56="Alta",'Mapa de Riesgos Corrupcion '!$AA$56="Moderado"),CONCATENATE("R",'Mapa de Riesgos Corrupcion '!$O$56),"")</f>
        <v/>
      </c>
      <c r="AA23" s="36" t="str">
        <f>IF(AND('Mapa de Riesgos Corrupcion '!$Y$57="Alta",'Mapa de Riesgos Corrupcion '!$AA$57="Moderado"),CONCATENATE("R",'Mapa de Riesgos Corrupcion '!$O$57),"")</f>
        <v/>
      </c>
      <c r="AB23" s="35" t="str">
        <f>IF(AND('Mapa de Riesgos Corrupcion '!$Y$52="Alta",'Mapa de Riesgos Corrupcion '!$AA$52="Mayor"),CONCATENATE("R",'Mapa de Riesgos Corrupcion '!$O$52),"")</f>
        <v/>
      </c>
      <c r="AC23" s="202" t="str">
        <f>IF(AND('Mapa de Riesgos Corrupcion '!$Y$53="Alta",'Mapa de Riesgos Corrupcion '!$AA$53="Mayor"),CONCATENATE("R",'Mapa de Riesgos Corrupcion '!$O$53),"")</f>
        <v/>
      </c>
      <c r="AD23" s="202" t="str">
        <f>IF(AND('Mapa de Riesgos Corrupcion '!$Y$54="Alta",'Mapa de Riesgos Corrupcion '!$AA$54="Mayor"),CONCATENATE("R",'Mapa de Riesgos Corrupcion '!$O$54),"")</f>
        <v/>
      </c>
      <c r="AE23" s="202" t="str">
        <f>IF(AND('Mapa de Riesgos Corrupcion '!$Y$55="Alta",'Mapa de Riesgos Corrupcion '!$AA$55="Mayor"),CONCATENATE("R",'Mapa de Riesgos Corrupcion '!$O$55),"")</f>
        <v/>
      </c>
      <c r="AF23" s="202" t="str">
        <f>IF(AND('Mapa de Riesgos Corrupcion '!$Y$56="Alta",'Mapa de Riesgos Corrupcion '!$AA$56="Mayor"),CONCATENATE("R",'Mapa de Riesgos Corrupcion '!$O$56),"")</f>
        <v/>
      </c>
      <c r="AG23" s="36" t="str">
        <f>IF(AND('Mapa de Riesgos Corrupcion '!$Y$57="Alta",'Mapa de Riesgos Corrupcion '!$AA$57="Mayor"),CONCATENATE("R",'Mapa de Riesgos Corrupcion '!$O$57),"")</f>
        <v/>
      </c>
      <c r="AH23" s="206" t="str">
        <f>IF(AND('Mapa de Riesgos Corrupcion '!$Y$52="Alta",'Mapa de Riesgos Corrupcion '!$AA$52="Catastrófico"),CONCATENATE("R",'Mapa de Riesgos Corrupcion '!$O$52),"")</f>
        <v/>
      </c>
      <c r="AI23" s="207" t="str">
        <f>IF(AND('Mapa de Riesgos Corrupcion '!$Y$53="Alta",'Mapa de Riesgos Corrupcion '!$AA$53="Catastrófico"),CONCATENATE("R",'Mapa de Riesgos Corrupcion '!$O$53),"")</f>
        <v/>
      </c>
      <c r="AJ23" s="207" t="str">
        <f>IF(AND('Mapa de Riesgos Corrupcion '!$Y$54="Alta",'Mapa de Riesgos Corrupcion '!$AA$54="Catastrófico"),CONCATENATE("R",'Mapa de Riesgos Corrupcion '!$O$54),"")</f>
        <v/>
      </c>
      <c r="AK23" s="207" t="str">
        <f>IF(AND('Mapa de Riesgos Corrupcion '!$Y$55="Alta",'Mapa de Riesgos Corrupcion '!$AA$55="Catastrófico"),CONCATENATE("R",'Mapa de Riesgos Corrupcion '!$O$55),"")</f>
        <v/>
      </c>
      <c r="AL23" s="207" t="str">
        <f>IF(AND('Mapa de Riesgos Corrupcion '!$Y$56="Alta",'Mapa de Riesgos Corrupcion '!$AA$56="Catastrófico"),CONCATENATE("R",'Mapa de Riesgos Corrupcion '!$O$56),"")</f>
        <v/>
      </c>
      <c r="AM23" s="208" t="str">
        <f>IF(AND('Mapa de Riesgos Corrupcion '!$Y$57="Alta",'Mapa de Riesgos Corrupcion '!$AA$57="Catastrófico"),CONCATENATE("R",'Mapa de Riesgos Corrupcion '!$O$57),"")</f>
        <v/>
      </c>
      <c r="AN23" s="40"/>
      <c r="AO23" s="339"/>
      <c r="AP23" s="340"/>
      <c r="AQ23" s="340"/>
      <c r="AR23" s="340"/>
      <c r="AS23" s="340"/>
      <c r="AT23" s="341"/>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row>
    <row r="24" spans="1:76" ht="15" customHeight="1">
      <c r="A24" s="40"/>
      <c r="B24" s="358"/>
      <c r="C24" s="358"/>
      <c r="D24" s="359"/>
      <c r="E24" s="329"/>
      <c r="F24" s="330"/>
      <c r="G24" s="330"/>
      <c r="H24" s="330"/>
      <c r="I24" s="330"/>
      <c r="J24" s="215" t="str">
        <f>IF(AND('Mapa de Riesgos Corrupcion '!$Y$58="Alta",'Mapa de Riesgos Corrupcion '!$AA$58="Leve"),CONCATENATE("R",'Mapa de Riesgos Corrupcion '!$O$58),"")</f>
        <v/>
      </c>
      <c r="K24" s="216" t="str">
        <f>IF(AND('Mapa de Riesgos Corrupcion '!$Y$59="Alta",'Mapa de Riesgos Corrupcion '!$AA$59="Leve"),CONCATENATE("R",'Mapa de Riesgos Corrupcion '!$O$59),"")</f>
        <v/>
      </c>
      <c r="L24" s="216" t="str">
        <f>IF(AND('Mapa de Riesgos Corrupcion '!$Y$60="Alta",'Mapa de Riesgos Corrupcion '!$AA$60="Leve"),CONCATENATE("R",'Mapa de Riesgos Corrupcion '!$O$60),"")</f>
        <v/>
      </c>
      <c r="M24" s="216" t="str">
        <f>IF(AND('Mapa de Riesgos Corrupcion '!$Y$61="Alta",'Mapa de Riesgos Corrupcion '!$AA$61="Leve"),CONCATENATE("R",'Mapa de Riesgos Corrupcion '!$O$61),"")</f>
        <v/>
      </c>
      <c r="N24" s="216" t="str">
        <f>IF(AND('Mapa de Riesgos Corrupcion '!$Y$62="Alta",'Mapa de Riesgos Corrupcion '!$AA$62="Leve"),CONCATENATE("R",'Mapa de Riesgos Corrupcion '!$O$62),"")</f>
        <v/>
      </c>
      <c r="O24" s="217" t="str">
        <f>IF(AND('Mapa de Riesgos Corrupcion '!$Y$63="Alta",'Mapa de Riesgos Corrupcion '!$AA$63="Leve"),CONCATENATE("R",'Mapa de Riesgos Corrupcion '!$O$63),"")</f>
        <v/>
      </c>
      <c r="P24" s="215" t="str">
        <f>IF(AND('Mapa de Riesgos Corrupcion '!$Y$58="Alta",'Mapa de Riesgos Corrupcion '!$AA$58="Menor"),CONCATENATE("R",'Mapa de Riesgos Corrupcion '!$O$58),"")</f>
        <v/>
      </c>
      <c r="Q24" s="216" t="str">
        <f>IF(AND('Mapa de Riesgos Corrupcion '!$Y$59="Alta",'Mapa de Riesgos Corrupcion '!$AA$59="Menor"),CONCATENATE("R",'Mapa de Riesgos Corrupcion '!$O$59),"")</f>
        <v/>
      </c>
      <c r="R24" s="216" t="str">
        <f>IF(AND('Mapa de Riesgos Corrupcion '!$Y$60="Alta",'Mapa de Riesgos Corrupcion '!$AA$60="Menor"),CONCATENATE("R",'Mapa de Riesgos Corrupcion '!$O$60),"")</f>
        <v/>
      </c>
      <c r="S24" s="216" t="str">
        <f>IF(AND('Mapa de Riesgos Corrupcion '!$Y$61="Alta",'Mapa de Riesgos Corrupcion '!$AA$61="Menor"),CONCATENATE("R",'Mapa de Riesgos Corrupcion '!$O$61),"")</f>
        <v/>
      </c>
      <c r="T24" s="216" t="str">
        <f>IF(AND('Mapa de Riesgos Corrupcion '!$Y$62="Alta",'Mapa de Riesgos Corrupcion '!$AA$62="Menor"),CONCATENATE("R",'Mapa de Riesgos Corrupcion '!$O$62),"")</f>
        <v/>
      </c>
      <c r="U24" s="217" t="str">
        <f>IF(AND('Mapa de Riesgos Corrupcion '!$Y$63="Alta",'Mapa de Riesgos Corrupcion '!$AA$63="Menor"),CONCATENATE("R",'Mapa de Riesgos Corrupcion '!$O$63),"")</f>
        <v/>
      </c>
      <c r="V24" s="35" t="str">
        <f>IF(AND('Mapa de Riesgos Corrupcion '!$Y$58="Alta",'Mapa de Riesgos Corrupcion '!$AA$58="Moderado"),CONCATENATE("R",'Mapa de Riesgos Corrupcion '!$O$58),"")</f>
        <v/>
      </c>
      <c r="W24" s="202" t="str">
        <f>IF(AND('Mapa de Riesgos Corrupcion '!$Y$59="Alta",'Mapa de Riesgos Corrupcion '!$AA$59="Moderado"),CONCATENATE("R",'Mapa de Riesgos Corrupcion '!$O$59),"")</f>
        <v/>
      </c>
      <c r="X24" s="202" t="str">
        <f>IF(AND('Mapa de Riesgos Corrupcion '!$Y$60="Alta",'Mapa de Riesgos Corrupcion '!$AA$60="Moderado"),CONCATENATE("R",'Mapa de Riesgos Corrupcion '!$O$60),"")</f>
        <v/>
      </c>
      <c r="Y24" s="202" t="str">
        <f>IF(AND('Mapa de Riesgos Corrupcion '!$Y$61="Alta",'Mapa de Riesgos Corrupcion '!$AA$61="Moderado"),CONCATENATE("R",'Mapa de Riesgos Corrupcion '!$O$61),"")</f>
        <v/>
      </c>
      <c r="Z24" s="202" t="str">
        <f>IF(AND('Mapa de Riesgos Corrupcion '!$Y$62="Alta",'Mapa de Riesgos Corrupcion '!$AA$62="Moderado"),CONCATENATE("R",'Mapa de Riesgos Corrupcion '!$O$62),"")</f>
        <v/>
      </c>
      <c r="AA24" s="36" t="str">
        <f>IF(AND('Mapa de Riesgos Corrupcion '!$Y$63="Alta",'Mapa de Riesgos Corrupcion '!$AA$63="Moderado"),CONCATENATE("R",'Mapa de Riesgos Corrupcion '!$O$63),"")</f>
        <v/>
      </c>
      <c r="AB24" s="35" t="str">
        <f>IF(AND('Mapa de Riesgos Corrupcion '!$Y$58="Alta",'Mapa de Riesgos Corrupcion '!$AA$58="Mayor"),CONCATENATE("R",'Mapa de Riesgos Corrupcion '!$O$58),"")</f>
        <v/>
      </c>
      <c r="AC24" s="202" t="str">
        <f>IF(AND('Mapa de Riesgos Corrupcion '!$Y$59="Alta",'Mapa de Riesgos Corrupcion '!$AA$59="Mayor"),CONCATENATE("R",'Mapa de Riesgos Corrupcion '!$O$59),"")</f>
        <v/>
      </c>
      <c r="AD24" s="202" t="str">
        <f>IF(AND('Mapa de Riesgos Corrupcion '!$Y$60="Alta",'Mapa de Riesgos Corrupcion '!$AA$60="Mayor"),CONCATENATE("R",'Mapa de Riesgos Corrupcion '!$O$60),"")</f>
        <v/>
      </c>
      <c r="AE24" s="202" t="str">
        <f>IF(AND('Mapa de Riesgos Corrupcion '!$Y$61="Alta",'Mapa de Riesgos Corrupcion '!$AA$61="Mayor"),CONCATENATE("R",'Mapa de Riesgos Corrupcion '!$O$61),"")</f>
        <v/>
      </c>
      <c r="AF24" s="202" t="str">
        <f>IF(AND('Mapa de Riesgos Corrupcion '!$Y$62="Alta",'Mapa de Riesgos Corrupcion '!$AA$62="Mayor"),CONCATENATE("R",'Mapa de Riesgos Corrupcion '!$O$62),"")</f>
        <v/>
      </c>
      <c r="AG24" s="36" t="str">
        <f>IF(AND('Mapa de Riesgos Corrupcion '!$Y$63="Alta",'Mapa de Riesgos Corrupcion '!$AA$63="Mayor"),CONCATENATE("R",'Mapa de Riesgos Corrupcion '!$O$63),"")</f>
        <v/>
      </c>
      <c r="AH24" s="206" t="str">
        <f>IF(AND('Mapa de Riesgos Corrupcion '!$Y$58="Alta",'Mapa de Riesgos Corrupcion '!$AA$58="Catastrófico"),CONCATENATE("R",'Mapa de Riesgos Corrupcion '!$O$58),"")</f>
        <v/>
      </c>
      <c r="AI24" s="207" t="str">
        <f>IF(AND('Mapa de Riesgos Corrupcion '!$Y$59="Alta",'Mapa de Riesgos Corrupcion '!$AA$59="Catastrófico"),CONCATENATE("R",'Mapa de Riesgos Corrupcion '!$O$59),"")</f>
        <v/>
      </c>
      <c r="AJ24" s="207" t="str">
        <f>IF(AND('Mapa de Riesgos Corrupcion '!$Y$60="Alta",'Mapa de Riesgos Corrupcion '!$AA$60="Catastrófico"),CONCATENATE("R",'Mapa de Riesgos Corrupcion '!$O$60),"")</f>
        <v/>
      </c>
      <c r="AK24" s="207" t="str">
        <f>IF(AND('Mapa de Riesgos Corrupcion '!$Y$61="Alta",'Mapa de Riesgos Corrupcion '!$AA$61="Catastrófico"),CONCATENATE("R",'Mapa de Riesgos Corrupcion '!$O$61),"")</f>
        <v/>
      </c>
      <c r="AL24" s="207" t="str">
        <f>IF(AND('Mapa de Riesgos Corrupcion '!$Y$62="Alta",'Mapa de Riesgos Corrupcion '!$AA$62="Catastrófico"),CONCATENATE("R",'Mapa de Riesgos Corrupcion '!$O$62),"")</f>
        <v/>
      </c>
      <c r="AM24" s="208" t="str">
        <f>IF(AND('Mapa de Riesgos Corrupcion '!$Y$63="Alta",'Mapa de Riesgos Corrupcion '!$AA$63="Catastrófico"),CONCATENATE("R",'Mapa de Riesgos Corrupcion '!$O$63),"")</f>
        <v/>
      </c>
      <c r="AN24" s="40"/>
      <c r="AO24" s="339"/>
      <c r="AP24" s="340"/>
      <c r="AQ24" s="340"/>
      <c r="AR24" s="340"/>
      <c r="AS24" s="340"/>
      <c r="AT24" s="341"/>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row>
    <row r="25" spans="1:76" ht="15.75" customHeight="1" thickBot="1">
      <c r="A25" s="40"/>
      <c r="B25" s="358"/>
      <c r="C25" s="358"/>
      <c r="D25" s="359"/>
      <c r="E25" s="332"/>
      <c r="F25" s="333"/>
      <c r="G25" s="333"/>
      <c r="H25" s="333"/>
      <c r="I25" s="333"/>
      <c r="J25" s="218" t="str">
        <f>IF(AND('Mapa de Riesgos Corrupcion '!$Y$64="Alta",'Mapa de Riesgos Corrupcion '!$AA$64="Leve"),CONCATENATE("R",'Mapa de Riesgos Corrupcion '!$O$64),"")</f>
        <v/>
      </c>
      <c r="K25" s="219" t="str">
        <f>IF(AND('Mapa de Riesgos Corrupcion '!$Y$65="Alta",'Mapa de Riesgos Corrupcion '!$AA$65="Leve"),CONCATENATE("R",'Mapa de Riesgos Corrupcion '!$O$65),"")</f>
        <v/>
      </c>
      <c r="L25" s="219" t="str">
        <f>IF(AND('Mapa de Riesgos Corrupcion '!$Y$66="Alta",'Mapa de Riesgos Corrupcion '!$AA$66="Leve"),CONCATENATE("R",'Mapa de Riesgos Corrupcion '!$O$66),"")</f>
        <v/>
      </c>
      <c r="M25" s="219" t="str">
        <f>IF(AND('Mapa de Riesgos Corrupcion '!$Y$67="Alta",'Mapa de Riesgos Corrupcion '!$AA$67="Leve"),CONCATENATE("R",'Mapa de Riesgos Corrupcion '!$O$67),"")</f>
        <v/>
      </c>
      <c r="N25" s="219" t="str">
        <f>IF(AND('Mapa de Riesgos Corrupcion '!$Y$68="Alta",'Mapa de Riesgos Corrupcion '!$AA$68="Leve"),CONCATENATE("R",'Mapa de Riesgos Corrupcion '!$O$68),"")</f>
        <v/>
      </c>
      <c r="O25" s="220" t="str">
        <f>IF(AND('Mapa de Riesgos Corrupcion '!$Y$69="Alta",'Mapa de Riesgos Corrupcion '!$AA$69="Leve"),CONCATENATE("R",'Mapa de Riesgos Corrupcion '!$O$69),"")</f>
        <v/>
      </c>
      <c r="P25" s="218" t="str">
        <f>IF(AND('Mapa de Riesgos Corrupcion '!$Y$64="Alta",'Mapa de Riesgos Corrupcion '!$AA$64="Menor"),CONCATENATE("R",'Mapa de Riesgos Corrupcion '!$O$64),"")</f>
        <v/>
      </c>
      <c r="Q25" s="219" t="str">
        <f>IF(AND('Mapa de Riesgos Corrupcion '!$Y$65="Alta",'Mapa de Riesgos Corrupcion '!$AA$65="Menor"),CONCATENATE("R",'Mapa de Riesgos Corrupcion '!$O$65),"")</f>
        <v/>
      </c>
      <c r="R25" s="219" t="str">
        <f>IF(AND('Mapa de Riesgos Corrupcion '!$Y$66="Alta",'Mapa de Riesgos Corrupcion '!$AA$66="Menor"),CONCATENATE("R",'Mapa de Riesgos Corrupcion '!$O$66),"")</f>
        <v/>
      </c>
      <c r="S25" s="219" t="str">
        <f>IF(AND('Mapa de Riesgos Corrupcion '!$Y$67="Alta",'Mapa de Riesgos Corrupcion '!$AA$67="Menor"),CONCATENATE("R",'Mapa de Riesgos Corrupcion '!$O$67),"")</f>
        <v/>
      </c>
      <c r="T25" s="219" t="str">
        <f>IF(AND('Mapa de Riesgos Corrupcion '!$Y$68="Alta",'Mapa de Riesgos Corrupcion '!$AA$68="Menor"),CONCATENATE("R",'Mapa de Riesgos Corrupcion '!$O$68),"")</f>
        <v/>
      </c>
      <c r="U25" s="220" t="str">
        <f>IF(AND('Mapa de Riesgos Corrupcion '!$Y$69="Alta",'Mapa de Riesgos Corrupcion '!$AA$69="Menor"),CONCATENATE("R",'Mapa de Riesgos Corrupcion '!$O$69),"")</f>
        <v/>
      </c>
      <c r="V25" s="37" t="str">
        <f>IF(AND('Mapa de Riesgos Corrupcion '!$Y$64="Alta",'Mapa de Riesgos Corrupcion '!$AA$64="Moderado"),CONCATENATE("R",'Mapa de Riesgos Corrupcion '!$O$64),"")</f>
        <v/>
      </c>
      <c r="W25" s="38" t="str">
        <f>IF(AND('Mapa de Riesgos Corrupcion '!$Y$65="Alta",'Mapa de Riesgos Corrupcion '!$AA$65="Moderado"),CONCATENATE("R",'Mapa de Riesgos Corrupcion '!$O$65),"")</f>
        <v/>
      </c>
      <c r="X25" s="38" t="str">
        <f>IF(AND('Mapa de Riesgos Corrupcion '!$Y$66="Alta",'Mapa de Riesgos Corrupcion '!$AA$66="Moderado"),CONCATENATE("R",'Mapa de Riesgos Corrupcion '!$O$66),"")</f>
        <v/>
      </c>
      <c r="Y25" s="38" t="str">
        <f>IF(AND('Mapa de Riesgos Corrupcion '!$Y$67="Alta",'Mapa de Riesgos Corrupcion '!$AA$67="Moderado"),CONCATENATE("R",'Mapa de Riesgos Corrupcion '!$O$67),"")</f>
        <v/>
      </c>
      <c r="Z25" s="38" t="str">
        <f>IF(AND('Mapa de Riesgos Corrupcion '!$Y$68="Alta",'Mapa de Riesgos Corrupcion '!$AA$68="Moderado"),CONCATENATE("R",'Mapa de Riesgos Corrupcion '!$O$68),"")</f>
        <v/>
      </c>
      <c r="AA25" s="39" t="str">
        <f>IF(AND('Mapa de Riesgos Corrupcion '!$Y$69="Alta",'Mapa de Riesgos Corrupcion '!$AA$69="Moderado"),CONCATENATE("R",'Mapa de Riesgos Corrupcion '!$O$69),"")</f>
        <v/>
      </c>
      <c r="AB25" s="37" t="str">
        <f>IF(AND('Mapa de Riesgos Corrupcion '!$Y$64="Alta",'Mapa de Riesgos Corrupcion '!$AA$64="Mayor"),CONCATENATE("R",'Mapa de Riesgos Corrupcion '!$O$64),"")</f>
        <v/>
      </c>
      <c r="AC25" s="38" t="str">
        <f>IF(AND('Mapa de Riesgos Corrupcion '!$Y$65="Alta",'Mapa de Riesgos Corrupcion '!$AA$65="Mayor"),CONCATENATE("R",'Mapa de Riesgos Corrupcion '!$O$65),"")</f>
        <v/>
      </c>
      <c r="AD25" s="38" t="str">
        <f>IF(AND('Mapa de Riesgos Corrupcion '!$Y$66="Alta",'Mapa de Riesgos Corrupcion '!$AA$66="Mayor"),CONCATENATE("R",'Mapa de Riesgos Corrupcion '!$O$66),"")</f>
        <v/>
      </c>
      <c r="AE25" s="38" t="str">
        <f>IF(AND('Mapa de Riesgos Corrupcion '!$Y$67="Alta",'Mapa de Riesgos Corrupcion '!$AA$67="Mayor"),CONCATENATE("R",'Mapa de Riesgos Corrupcion '!$O$67),"")</f>
        <v/>
      </c>
      <c r="AF25" s="38" t="str">
        <f>IF(AND('Mapa de Riesgos Corrupcion '!$Y$68="Alta",'Mapa de Riesgos Corrupcion '!$AA$68="Mayor"),CONCATENATE("R",'Mapa de Riesgos Corrupcion '!$O$68),"")</f>
        <v/>
      </c>
      <c r="AG25" s="39" t="str">
        <f>IF(AND('Mapa de Riesgos Corrupcion '!$Y$69="Alta",'Mapa de Riesgos Corrupcion '!$AA$69="Mayor"),CONCATENATE("R",'Mapa de Riesgos Corrupcion '!$O$69),"")</f>
        <v/>
      </c>
      <c r="AH25" s="209" t="str">
        <f>IF(AND('Mapa de Riesgos Corrupcion '!$Y$64="Alta",'Mapa de Riesgos Corrupcion '!$AA$64="Catastrófico"),CONCATENATE("R",'Mapa de Riesgos Corrupcion '!$O$64),"")</f>
        <v/>
      </c>
      <c r="AI25" s="210" t="str">
        <f>IF(AND('Mapa de Riesgos Corrupcion '!$Y$65="Alta",'Mapa de Riesgos Corrupcion '!$AA$65="Catastrófico"),CONCATENATE("R",'Mapa de Riesgos Corrupcion '!$O$65),"")</f>
        <v/>
      </c>
      <c r="AJ25" s="210" t="str">
        <f>IF(AND('Mapa de Riesgos Corrupcion '!$Y$66="Alta",'Mapa de Riesgos Corrupcion '!$AA$66="Catastrófico"),CONCATENATE("R",'Mapa de Riesgos Corrupcion '!$O$66),"")</f>
        <v/>
      </c>
      <c r="AK25" s="210" t="str">
        <f>IF(AND('Mapa de Riesgos Corrupcion '!$Y$67="Alta",'Mapa de Riesgos Corrupcion '!$AA$67="Catastrófico"),CONCATENATE("R",'Mapa de Riesgos Corrupcion '!$O$67),"")</f>
        <v/>
      </c>
      <c r="AL25" s="210" t="str">
        <f>IF(AND('Mapa de Riesgos Corrupcion '!$Y$68="Alta",'Mapa de Riesgos Corrupcion '!$AA$68="Catastrófico"),CONCATENATE("R",'Mapa de Riesgos Corrupcion '!$O$68),"")</f>
        <v/>
      </c>
      <c r="AM25" s="211" t="str">
        <f>IF(AND('Mapa de Riesgos Corrupcion '!$Y$69="Alta",'Mapa de Riesgos Corrupcion '!$AA$69="Catastrófico"),CONCATENATE("R",'Mapa de Riesgos Corrupcion '!$O$69),"")</f>
        <v/>
      </c>
      <c r="AN25" s="40"/>
      <c r="AO25" s="342"/>
      <c r="AP25" s="343"/>
      <c r="AQ25" s="343"/>
      <c r="AR25" s="343"/>
      <c r="AS25" s="343"/>
      <c r="AT25" s="344"/>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row>
    <row r="26" spans="1:76" ht="15" customHeight="1">
      <c r="A26" s="40"/>
      <c r="B26" s="358"/>
      <c r="C26" s="358"/>
      <c r="D26" s="359"/>
      <c r="E26" s="326" t="s">
        <v>115</v>
      </c>
      <c r="F26" s="327"/>
      <c r="G26" s="327"/>
      <c r="H26" s="327"/>
      <c r="I26" s="328"/>
      <c r="J26" s="212" t="str">
        <f>IF(AND('Mapa de Riesgos Corrupcion '!$Y$10="Media",'Mapa de Riesgos Corrupcion '!$AA$10="Leve"),CONCATENATE("R",'Mapa de Riesgos Corrupcion '!$O$10),"")</f>
        <v/>
      </c>
      <c r="K26" s="213" t="str">
        <f>IF(AND('Mapa de Riesgos Corrupcion '!$Y$11="Media",'Mapa de Riesgos Corrupcion '!$AA$11="Leve"),CONCATENATE("R",'Mapa de Riesgos Corrupcion '!$O$11),"")</f>
        <v/>
      </c>
      <c r="L26" s="213" t="str">
        <f>IF(AND('Mapa de Riesgos Corrupcion '!$Y$12="Media",'Mapa de Riesgos Corrupcion '!$AA$12="Leve"),CONCATENATE("R",'Mapa de Riesgos Corrupcion '!$O$12),"")</f>
        <v/>
      </c>
      <c r="M26" s="213" t="str">
        <f>IF(AND('Mapa de Riesgos Corrupcion '!$Y$13="Media",'Mapa de Riesgos Corrupcion '!$AA$13="Leve"),CONCATENATE("R",'Mapa de Riesgos Corrupcion '!$O$13),"")</f>
        <v/>
      </c>
      <c r="N26" s="213" t="str">
        <f>IF(AND('Mapa de Riesgos Corrupcion '!$Y$14="Media",'Mapa de Riesgos Corrupcion '!$AA$14="Leve"),CONCATENATE("R",'Mapa de Riesgos Corrupcion '!$O$14),"")</f>
        <v/>
      </c>
      <c r="O26" s="214" t="str">
        <f>IF(AND('Mapa de Riesgos Corrupcion '!$Y$15="Media",'Mapa de Riesgos Corrupcion '!$AA$15="Leve"),CONCATENATE("R",'Mapa de Riesgos Corrupcion '!$O$15),"")</f>
        <v/>
      </c>
      <c r="P26" s="212" t="str">
        <f>IF(AND('Mapa de Riesgos Corrupcion '!$Y$10="Media",'Mapa de Riesgos Corrupcion '!$AA$10="Menor"),CONCATENATE("R",'Mapa de Riesgos Corrupcion '!$O$10),"")</f>
        <v/>
      </c>
      <c r="Q26" s="213" t="str">
        <f>IF(AND('Mapa de Riesgos Corrupcion '!$Y$11="Media",'Mapa de Riesgos Corrupcion '!$AA$11="Menor"),CONCATENATE("R",'Mapa de Riesgos Corrupcion '!$O$11),"")</f>
        <v/>
      </c>
      <c r="R26" s="213" t="str">
        <f>IF(AND('Mapa de Riesgos Corrupcion '!$Y$12="Media",'Mapa de Riesgos Corrupcion '!$AA$12="Menor"),CONCATENATE("R",'Mapa de Riesgos Corrupcion '!$O$12),"")</f>
        <v/>
      </c>
      <c r="S26" s="213" t="str">
        <f>IF(AND('Mapa de Riesgos Corrupcion '!$Y$13="Media",'Mapa de Riesgos Corrupcion '!$AA$13="Menor"),CONCATENATE("R",'Mapa de Riesgos Corrupcion '!$O$13),"")</f>
        <v/>
      </c>
      <c r="T26" s="213" t="str">
        <f>IF(AND('Mapa de Riesgos Corrupcion '!$Y$14="Media",'Mapa de Riesgos Corrupcion '!$AA$14="Menor"),CONCATENATE("R",'Mapa de Riesgos Corrupcion '!$O$14),"")</f>
        <v/>
      </c>
      <c r="U26" s="214" t="str">
        <f>IF(AND('Mapa de Riesgos Corrupcion '!$Y$15="Media",'Mapa de Riesgos Corrupcion '!$AA$15="Menor"),CONCATENATE("R",'Mapa de Riesgos Corrupcion '!$O$15),"")</f>
        <v/>
      </c>
      <c r="V26" s="212" t="str">
        <f>IF(AND('Mapa de Riesgos Corrupcion '!$Y$10="Media",'Mapa de Riesgos Corrupcion '!$AA$10="Moderado"),CONCATENATE("R",'Mapa de Riesgos Corrupcion '!$O$10),"")</f>
        <v/>
      </c>
      <c r="W26" s="213" t="str">
        <f>IF(AND('Mapa de Riesgos Corrupcion '!$Y$11="Media",'Mapa de Riesgos Corrupcion '!$AA$11="Moderado"),CONCATENATE("R",'Mapa de Riesgos Corrupcion '!$O$11),"")</f>
        <v/>
      </c>
      <c r="X26" s="213" t="str">
        <f>IF(AND('Mapa de Riesgos Corrupcion '!$Y$12="Media",'Mapa de Riesgos Corrupcion '!$AA$12="Moderado"),CONCATENATE("R",'Mapa de Riesgos Corrupcion '!$O$12),"")</f>
        <v/>
      </c>
      <c r="Y26" s="213" t="str">
        <f>IF(AND('Mapa de Riesgos Corrupcion '!$Y$13="Media",'Mapa de Riesgos Corrupcion '!$AA$13="Moderado"),CONCATENATE("R",'Mapa de Riesgos Corrupcion '!$O$13),"")</f>
        <v/>
      </c>
      <c r="Z26" s="213" t="str">
        <f>IF(AND('Mapa de Riesgos Corrupcion '!$Y$14="Media",'Mapa de Riesgos Corrupcion '!$AA$14="Moderado"),CONCATENATE("R",'Mapa de Riesgos Corrupcion '!$O$14),"")</f>
        <v/>
      </c>
      <c r="AA26" s="214" t="str">
        <f>IF(AND('Mapa de Riesgos Corrupcion '!$Y$15="Media",'Mapa de Riesgos Corrupcion '!$AA$15="Moderado"),CONCATENATE("R",'Mapa de Riesgos Corrupcion '!$O$15),"")</f>
        <v/>
      </c>
      <c r="AB26" s="32" t="str">
        <f>IF(AND('Mapa de Riesgos Corrupcion '!$Y$10="Media",'Mapa de Riesgos Corrupcion '!$AA$10="Mayor"),CONCATENATE("R",'Mapa de Riesgos Corrupcion '!$O$10),"")</f>
        <v/>
      </c>
      <c r="AC26" s="33" t="str">
        <f>IF(AND('Mapa de Riesgos Corrupcion '!$Y$11="Media",'Mapa de Riesgos Corrupcion '!$AA$11="Mayor"),CONCATENATE("R",'Mapa de Riesgos Corrupcion '!$O$11),"")</f>
        <v/>
      </c>
      <c r="AD26" s="33" t="str">
        <f>IF(AND('Mapa de Riesgos Corrupcion '!$Y$12="Media",'Mapa de Riesgos Corrupcion '!$AA$12="Mayor"),CONCATENATE("R",'Mapa de Riesgos Corrupcion '!$O$12),"")</f>
        <v/>
      </c>
      <c r="AE26" s="33" t="str">
        <f>IF(AND('Mapa de Riesgos Corrupcion '!$Y$13="Media",'Mapa de Riesgos Corrupcion '!$AA$13="Mayor"),CONCATENATE("R",'Mapa de Riesgos Corrupcion '!$O$13),"")</f>
        <v/>
      </c>
      <c r="AF26" s="33" t="str">
        <f>IF(AND('Mapa de Riesgos Corrupcion '!$Y$14="Media",'Mapa de Riesgos Corrupcion '!$AA$14="Mayor"),CONCATENATE("R",'Mapa de Riesgos Corrupcion '!$O$14),"")</f>
        <v/>
      </c>
      <c r="AG26" s="34" t="str">
        <f>IF(AND('Mapa de Riesgos Corrupcion '!$Y$15="Media",'Mapa de Riesgos Corrupcion '!$AA$15="Mayor"),CONCATENATE("R",'Mapa de Riesgos Corrupcion '!$O$15),"")</f>
        <v/>
      </c>
      <c r="AH26" s="203" t="str">
        <f>IF(AND('Mapa de Riesgos Corrupcion '!$Y$10="Media",'Mapa de Riesgos Corrupcion '!$AA$10="Catastrófico"),CONCATENATE("R",'Mapa de Riesgos Corrupcion '!$O$10),"")</f>
        <v/>
      </c>
      <c r="AI26" s="204" t="str">
        <f>IF(AND('Mapa de Riesgos Corrupcion '!$Y$11="Media",'Mapa de Riesgos Corrupcion '!$AA$11="Catastrófico"),CONCATENATE("R",'Mapa de Riesgos Corrupcion '!$O$11),"")</f>
        <v/>
      </c>
      <c r="AJ26" s="204" t="str">
        <f>IF(AND('Mapa de Riesgos Corrupcion '!$Y$12="Media",'Mapa de Riesgos Corrupcion '!$AA$12="Catastrófico"),CONCATENATE("R",'Mapa de Riesgos Corrupcion '!$O$12),"")</f>
        <v/>
      </c>
      <c r="AK26" s="204" t="str">
        <f>IF(AND('Mapa de Riesgos Corrupcion '!$Y$13="Media",'Mapa de Riesgos Corrupcion '!$AA$13="Catastrófico"),CONCATENATE("R",'Mapa de Riesgos Corrupcion '!$O$13),"")</f>
        <v/>
      </c>
      <c r="AL26" s="204" t="str">
        <f>IF(AND('Mapa de Riesgos Corrupcion '!$Y$14="Media",'Mapa de Riesgos Corrupcion '!$AA$14="Catastrófico"),CONCATENATE("R",'Mapa de Riesgos Corrupcion '!$O$14),"")</f>
        <v/>
      </c>
      <c r="AM26" s="205" t="str">
        <f>IF(AND('Mapa de Riesgos Corrupcion '!$Y$15="Media",'Mapa de Riesgos Corrupcion '!$AA$15="Catastrófico"),CONCATENATE("R",'Mapa de Riesgos Corrupcion '!$O$15),"")</f>
        <v/>
      </c>
      <c r="AN26" s="40"/>
      <c r="AO26" s="369" t="s">
        <v>79</v>
      </c>
      <c r="AP26" s="370"/>
      <c r="AQ26" s="370"/>
      <c r="AR26" s="370"/>
      <c r="AS26" s="370"/>
      <c r="AT26" s="371"/>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row>
    <row r="27" spans="1:76" ht="15" customHeight="1">
      <c r="A27" s="40"/>
      <c r="B27" s="358"/>
      <c r="C27" s="358"/>
      <c r="D27" s="359"/>
      <c r="E27" s="345"/>
      <c r="F27" s="330"/>
      <c r="G27" s="330"/>
      <c r="H27" s="330"/>
      <c r="I27" s="331"/>
      <c r="J27" s="215" t="str">
        <f>IF(AND('Mapa de Riesgos Corrupcion '!$Y$16="Media",'Mapa de Riesgos Corrupcion '!$AA$16="Leve"),CONCATENATE("R",'Mapa de Riesgos Corrupcion '!$O$16),"")</f>
        <v/>
      </c>
      <c r="K27" s="216" t="str">
        <f>IF(AND('Mapa de Riesgos Corrupcion '!$Y$17="Media",'Mapa de Riesgos Corrupcion '!$AA$17="Leve"),CONCATENATE("R",'Mapa de Riesgos Corrupcion '!$O$17),"")</f>
        <v/>
      </c>
      <c r="L27" s="216" t="str">
        <f>IF(AND('Mapa de Riesgos Corrupcion '!$Y$18="Media",'Mapa de Riesgos Corrupcion '!$AA$18="Leve"),CONCATENATE("R",'Mapa de Riesgos Corrupcion '!$O$18),"")</f>
        <v/>
      </c>
      <c r="M27" s="216" t="str">
        <f>IF(AND('Mapa de Riesgos Corrupcion '!$Y$19="Media",'Mapa de Riesgos Corrupcion '!$AA$19="Leve"),CONCATENATE("R",'Mapa de Riesgos Corrupcion '!$O$19),"")</f>
        <v/>
      </c>
      <c r="N27" s="216" t="str">
        <f>IF(AND('Mapa de Riesgos Corrupcion '!$Y$20="Media",'Mapa de Riesgos Corrupcion '!$AA$20="Leve"),CONCATENATE("R",'Mapa de Riesgos Corrupcion '!$O$20),"")</f>
        <v/>
      </c>
      <c r="O27" s="217" t="str">
        <f>IF(AND('Mapa de Riesgos Corrupcion '!$Y$21="Media",'Mapa de Riesgos Corrupcion '!$AA$21="Leve"),CONCATENATE("R",'Mapa de Riesgos Corrupcion '!$O$21),"")</f>
        <v/>
      </c>
      <c r="P27" s="215" t="str">
        <f>IF(AND('Mapa de Riesgos Corrupcion '!$Y$16="Media",'Mapa de Riesgos Corrupcion '!$AA$16="Menor"),CONCATENATE("R",'Mapa de Riesgos Corrupcion '!$O$16),"")</f>
        <v/>
      </c>
      <c r="Q27" s="216" t="str">
        <f>IF(AND('Mapa de Riesgos Corrupcion '!$Y$17="Media",'Mapa de Riesgos Corrupcion '!$AA$17="Menor"),CONCATENATE("R",'Mapa de Riesgos Corrupcion '!$O$17),"")</f>
        <v/>
      </c>
      <c r="R27" s="216" t="str">
        <f>IF(AND('Mapa de Riesgos Corrupcion '!$Y$18="Media",'Mapa de Riesgos Corrupcion '!$AA$18="Menor"),CONCATENATE("R",'Mapa de Riesgos Corrupcion '!$O$18),"")</f>
        <v/>
      </c>
      <c r="S27" s="216" t="str">
        <f>IF(AND('Mapa de Riesgos Corrupcion '!$Y$19="Media",'Mapa de Riesgos Corrupcion '!$AA$19="Menor"),CONCATENATE("R",'Mapa de Riesgos Corrupcion '!$O$19),"")</f>
        <v/>
      </c>
      <c r="T27" s="216" t="str">
        <f>IF(AND('Mapa de Riesgos Corrupcion '!$Y$20="Media",'Mapa de Riesgos Corrupcion '!$AA$20="Menor"),CONCATENATE("R",'Mapa de Riesgos Corrupcion '!$O$20),"")</f>
        <v/>
      </c>
      <c r="U27" s="217" t="str">
        <f>IF(AND('Mapa de Riesgos Corrupcion '!$Y$21="Media",'Mapa de Riesgos Corrupcion '!$AA$21="Menor"),CONCATENATE("R",'Mapa de Riesgos Corrupcion '!$O$21),"")</f>
        <v/>
      </c>
      <c r="V27" s="215" t="str">
        <f>IF(AND('Mapa de Riesgos Corrupcion '!$Y$16="Media",'Mapa de Riesgos Corrupcion '!$AA$16="Moderado"),CONCATENATE("R",'Mapa de Riesgos Corrupcion '!$O$16),"")</f>
        <v/>
      </c>
      <c r="W27" s="216" t="str">
        <f>IF(AND('Mapa de Riesgos Corrupcion '!$Y$17="Media",'Mapa de Riesgos Corrupcion '!$AA$17="Moderado"),CONCATENATE("R",'Mapa de Riesgos Corrupcion '!$O$17),"")</f>
        <v/>
      </c>
      <c r="X27" s="216" t="str">
        <f>IF(AND('Mapa de Riesgos Corrupcion '!$Y$18="Media",'Mapa de Riesgos Corrupcion '!$AA$18="Moderado"),CONCATENATE("R",'Mapa de Riesgos Corrupcion '!$O$18),"")</f>
        <v/>
      </c>
      <c r="Y27" s="216" t="str">
        <f>IF(AND('Mapa de Riesgos Corrupcion '!$Y$19="Media",'Mapa de Riesgos Corrupcion '!$AA$19="Moderado"),CONCATENATE("R",'Mapa de Riesgos Corrupcion '!$O$19),"")</f>
        <v/>
      </c>
      <c r="Z27" s="216" t="str">
        <f>IF(AND('Mapa de Riesgos Corrupcion '!$Y$20="Media",'Mapa de Riesgos Corrupcion '!$AA$20="Moderado"),CONCATENATE("R",'Mapa de Riesgos Corrupcion '!$O$20),"")</f>
        <v/>
      </c>
      <c r="AA27" s="217" t="str">
        <f>IF(AND('Mapa de Riesgos Corrupcion '!$Y$21="Media",'Mapa de Riesgos Corrupcion '!$AA$21="Moderado"),CONCATENATE("R",'Mapa de Riesgos Corrupcion '!$O$21),"")</f>
        <v/>
      </c>
      <c r="AB27" s="35" t="str">
        <f>IF(AND('Mapa de Riesgos Corrupcion '!$Y$16="Media",'Mapa de Riesgos Corrupcion '!$AA$16="Mayor"),CONCATENATE("R",'Mapa de Riesgos Corrupcion '!$O$16),"")</f>
        <v/>
      </c>
      <c r="AC27" s="202" t="str">
        <f>IF(AND('Mapa de Riesgos Corrupcion '!$Y$17="Media",'Mapa de Riesgos Corrupcion '!$AA$17="Mayor"),CONCATENATE("R",'Mapa de Riesgos Corrupcion '!$O$17),"")</f>
        <v/>
      </c>
      <c r="AD27" s="202" t="str">
        <f>IF(AND('Mapa de Riesgos Corrupcion '!$Y$18="Media",'Mapa de Riesgos Corrupcion '!$AA$18="Mayor"),CONCATENATE("R",'Mapa de Riesgos Corrupcion '!$O$18),"")</f>
        <v/>
      </c>
      <c r="AE27" s="202" t="str">
        <f>IF(AND('Mapa de Riesgos Corrupcion '!$Y$19="Media",'Mapa de Riesgos Corrupcion '!$AA$19="Mayor"),CONCATENATE("R",'Mapa de Riesgos Corrupcion '!$O$19),"")</f>
        <v/>
      </c>
      <c r="AF27" s="202" t="str">
        <f>IF(AND('Mapa de Riesgos Corrupcion '!$Y$20="Media",'Mapa de Riesgos Corrupcion '!$AA$20="Mayor"),CONCATENATE("R",'Mapa de Riesgos Corrupcion '!$O$20),"")</f>
        <v/>
      </c>
      <c r="AG27" s="36" t="str">
        <f>IF(AND('Mapa de Riesgos Corrupcion '!$Y$21="Media",'Mapa de Riesgos Corrupcion '!$AA$21="Mayor"),CONCATENATE("R",'Mapa de Riesgos Corrupcion '!$O$21),"")</f>
        <v/>
      </c>
      <c r="AH27" s="206" t="str">
        <f>IF(AND('Mapa de Riesgos Corrupcion '!$Y$16="Media",'Mapa de Riesgos Corrupcion '!$AA$16="Catastrófico"),CONCATENATE("R",'Mapa de Riesgos Corrupcion '!$O$16),"")</f>
        <v/>
      </c>
      <c r="AI27" s="207" t="str">
        <f>IF(AND('Mapa de Riesgos Corrupcion '!$Y$17="Media",'Mapa de Riesgos Corrupcion '!$AA$17="Catastrófico"),CONCATENATE("R",'Mapa de Riesgos Corrupcion '!$O$17),"")</f>
        <v/>
      </c>
      <c r="AJ27" s="207" t="str">
        <f>IF(AND('Mapa de Riesgos Corrupcion '!$Y$18="Media",'Mapa de Riesgos Corrupcion '!$AA$18="Catastrófico"),CONCATENATE("R",'Mapa de Riesgos Corrupcion '!$O$18),"")</f>
        <v/>
      </c>
      <c r="AK27" s="207" t="str">
        <f>IF(AND('Mapa de Riesgos Corrupcion '!$Y$19="Media",'Mapa de Riesgos Corrupcion '!$AA$19="Catastrófico"),CONCATENATE("R",'Mapa de Riesgos Corrupcion '!$O$19),"")</f>
        <v/>
      </c>
      <c r="AL27" s="207" t="str">
        <f>IF(AND('Mapa de Riesgos Corrupcion '!$Y$20="Media",'Mapa de Riesgos Corrupcion '!$AA$20="Catastrófico"),CONCATENATE("R",'Mapa de Riesgos Corrupcion '!$O$20),"")</f>
        <v/>
      </c>
      <c r="AM27" s="208" t="str">
        <f>IF(AND('Mapa de Riesgos Corrupcion '!$Y$21="Media",'Mapa de Riesgos Corrupcion '!$AA$21="Catastrófico"),CONCATENATE("R",'Mapa de Riesgos Corrupcion '!$O$21),"")</f>
        <v/>
      </c>
      <c r="AN27" s="40"/>
      <c r="AO27" s="372"/>
      <c r="AP27" s="373"/>
      <c r="AQ27" s="373"/>
      <c r="AR27" s="373"/>
      <c r="AS27" s="373"/>
      <c r="AT27" s="374"/>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row>
    <row r="28" spans="1:76" ht="15" customHeight="1">
      <c r="A28" s="40"/>
      <c r="B28" s="358"/>
      <c r="C28" s="358"/>
      <c r="D28" s="359"/>
      <c r="E28" s="329"/>
      <c r="F28" s="330"/>
      <c r="G28" s="330"/>
      <c r="H28" s="330"/>
      <c r="I28" s="331"/>
      <c r="J28" s="215" t="str">
        <f>IF(AND('Mapa de Riesgos Corrupcion '!$Y$22="Media",'Mapa de Riesgos Corrupcion '!$AA$22="Leve"),CONCATENATE("R",'Mapa de Riesgos Corrupcion '!$O$22),"")</f>
        <v/>
      </c>
      <c r="K28" s="216" t="str">
        <f>IF(AND('Mapa de Riesgos Corrupcion '!$Y$23="Media",'Mapa de Riesgos Corrupcion '!$AA$23="Leve"),CONCATENATE("R",'Mapa de Riesgos Corrupcion '!$O$23),"")</f>
        <v/>
      </c>
      <c r="L28" s="216" t="str">
        <f>IF(AND('Mapa de Riesgos Corrupcion '!$Y$24="Media",'Mapa de Riesgos Corrupcion '!$AA$24="Leve"),CONCATENATE("R",'Mapa de Riesgos Corrupcion '!$O$24),"")</f>
        <v/>
      </c>
      <c r="M28" s="216" t="str">
        <f>IF(AND('Mapa de Riesgos Corrupcion '!$Y$25="Media",'Mapa de Riesgos Corrupcion '!$AA$25="Leve"),CONCATENATE("R",'Mapa de Riesgos Corrupcion '!$O$25),"")</f>
        <v/>
      </c>
      <c r="N28" s="216" t="str">
        <f>IF(AND('Mapa de Riesgos Corrupcion '!$Y$26="Media",'Mapa de Riesgos Corrupcion '!$AA$26="Leve"),CONCATENATE("R",'Mapa de Riesgos Corrupcion '!$O$26),"")</f>
        <v/>
      </c>
      <c r="O28" s="217" t="str">
        <f>IF(AND('Mapa de Riesgos Corrupcion '!$Y$27="Media",'Mapa de Riesgos Corrupcion '!$AA$27="Leve"),CONCATENATE("R",'Mapa de Riesgos Corrupcion '!$O$27),"")</f>
        <v/>
      </c>
      <c r="P28" s="215" t="str">
        <f>IF(AND('Mapa de Riesgos Corrupcion '!$Y$22="Media",'Mapa de Riesgos Corrupcion '!$AA$22="Menor"),CONCATENATE("R",'Mapa de Riesgos Corrupcion '!$O$22),"")</f>
        <v/>
      </c>
      <c r="Q28" s="216" t="str">
        <f>IF(AND('Mapa de Riesgos Corrupcion '!$Y$23="Media",'Mapa de Riesgos Corrupcion '!$AA$23="Menor"),CONCATENATE("R",'Mapa de Riesgos Corrupcion '!$O$23),"")</f>
        <v/>
      </c>
      <c r="R28" s="216" t="str">
        <f>IF(AND('Mapa de Riesgos Corrupcion '!$Y$24="Media",'Mapa de Riesgos Corrupcion '!$AA$24="Menor"),CONCATENATE("R",'Mapa de Riesgos Corrupcion '!$O$24),"")</f>
        <v/>
      </c>
      <c r="S28" s="216" t="str">
        <f>IF(AND('Mapa de Riesgos Corrupcion '!$Y$25="Media",'Mapa de Riesgos Corrupcion '!$AA$25="Menor"),CONCATENATE("R",'Mapa de Riesgos Corrupcion '!$O$25),"")</f>
        <v/>
      </c>
      <c r="T28" s="216" t="str">
        <f>IF(AND('Mapa de Riesgos Corrupcion '!$Y$26="Media",'Mapa de Riesgos Corrupcion '!$AA$26="Menor"),CONCATENATE("R",'Mapa de Riesgos Corrupcion '!$O$26),"")</f>
        <v/>
      </c>
      <c r="U28" s="217" t="str">
        <f>IF(AND('Mapa de Riesgos Corrupcion '!$Y$27="Media",'Mapa de Riesgos Corrupcion '!$AA$27="Menor"),CONCATENATE("R",'Mapa de Riesgos Corrupcion '!$O$27),"")</f>
        <v/>
      </c>
      <c r="V28" s="215" t="str">
        <f>IF(AND('Mapa de Riesgos Corrupcion '!$Y$22="Media",'Mapa de Riesgos Corrupcion '!$AA$22="Moderado"),CONCATENATE("R",'Mapa de Riesgos Corrupcion '!$O$22),"")</f>
        <v/>
      </c>
      <c r="W28" s="216" t="str">
        <f>IF(AND('Mapa de Riesgos Corrupcion '!$Y$23="Media",'Mapa de Riesgos Corrupcion '!$AA$23="Moderado"),CONCATENATE("R",'Mapa de Riesgos Corrupcion '!$O$23),"")</f>
        <v/>
      </c>
      <c r="X28" s="216" t="str">
        <f>IF(AND('Mapa de Riesgos Corrupcion '!$Y$24="Media",'Mapa de Riesgos Corrupcion '!$AA$24="Moderado"),CONCATENATE("R",'Mapa de Riesgos Corrupcion '!$O$24),"")</f>
        <v/>
      </c>
      <c r="Y28" s="216" t="str">
        <f>IF(AND('Mapa de Riesgos Corrupcion '!$Y$25="Media",'Mapa de Riesgos Corrupcion '!$AA$25="Moderado"),CONCATENATE("R",'Mapa de Riesgos Corrupcion '!$O$25),"")</f>
        <v/>
      </c>
      <c r="Z28" s="216" t="str">
        <f>IF(AND('Mapa de Riesgos Corrupcion '!$Y$26="Media",'Mapa de Riesgos Corrupcion '!$AA$26="Moderado"),CONCATENATE("R",'Mapa de Riesgos Corrupcion '!$O$26),"")</f>
        <v/>
      </c>
      <c r="AA28" s="217" t="str">
        <f>IF(AND('Mapa de Riesgos Corrupcion '!$Y$27="Media",'Mapa de Riesgos Corrupcion '!$AA$27="Moderado"),CONCATENATE("R",'Mapa de Riesgos Corrupcion '!$O$27),"")</f>
        <v/>
      </c>
      <c r="AB28" s="35" t="str">
        <f>IF(AND('Mapa de Riesgos Corrupcion '!$Y$22="Media",'Mapa de Riesgos Corrupcion '!$AA$22="Mayor"),CONCATENATE("R",'Mapa de Riesgos Corrupcion '!$O$22),"")</f>
        <v/>
      </c>
      <c r="AC28" s="202" t="str">
        <f>IF(AND('Mapa de Riesgos Corrupcion '!$Y$23="Media",'Mapa de Riesgos Corrupcion '!$AA$23="Mayor"),CONCATENATE("R",'Mapa de Riesgos Corrupcion '!$O$23),"")</f>
        <v/>
      </c>
      <c r="AD28" s="202" t="str">
        <f>IF(AND('Mapa de Riesgos Corrupcion '!$Y$24="Media",'Mapa de Riesgos Corrupcion '!$AA$24="Mayor"),CONCATENATE("R",'Mapa de Riesgos Corrupcion '!$O$24),"")</f>
        <v/>
      </c>
      <c r="AE28" s="202" t="str">
        <f>IF(AND('Mapa de Riesgos Corrupcion '!$Y$25="Media",'Mapa de Riesgos Corrupcion '!$AA$25="Mayor"),CONCATENATE("R",'Mapa de Riesgos Corrupcion '!$O$25),"")</f>
        <v/>
      </c>
      <c r="AF28" s="202" t="str">
        <f>IF(AND('Mapa de Riesgos Corrupcion '!$Y$26="Media",'Mapa de Riesgos Corrupcion '!$AA$26="Mayor"),CONCATENATE("R",'Mapa de Riesgos Corrupcion '!$O$26),"")</f>
        <v/>
      </c>
      <c r="AG28" s="36" t="str">
        <f>IF(AND('Mapa de Riesgos Corrupcion '!$Y$27="Media",'Mapa de Riesgos Corrupcion '!$AA$27="Mayor"),CONCATENATE("R",'Mapa de Riesgos Corrupcion '!$O$27),"")</f>
        <v/>
      </c>
      <c r="AH28" s="206" t="str">
        <f>IF(AND('Mapa de Riesgos Corrupcion '!$Y$22="Media",'Mapa de Riesgos Corrupcion '!$AA$22="Catastrófico"),CONCATENATE("R",'Mapa de Riesgos Corrupcion '!$O$22),"")</f>
        <v/>
      </c>
      <c r="AI28" s="207" t="str">
        <f>IF(AND('Mapa de Riesgos Corrupcion '!$Y$23="Media",'Mapa de Riesgos Corrupcion '!$AA$23="Catastrófico"),CONCATENATE("R",'Mapa de Riesgos Corrupcion '!$O$23),"")</f>
        <v/>
      </c>
      <c r="AJ28" s="207" t="str">
        <f>IF(AND('Mapa de Riesgos Corrupcion '!$Y$24="Media",'Mapa de Riesgos Corrupcion '!$AA$24="Catastrófico"),CONCATENATE("R",'Mapa de Riesgos Corrupcion '!$O$24),"")</f>
        <v/>
      </c>
      <c r="AK28" s="207" t="str">
        <f>IF(AND('Mapa de Riesgos Corrupcion '!$Y$25="Media",'Mapa de Riesgos Corrupcion '!$AA$25="Catastrófico"),CONCATENATE("R",'Mapa de Riesgos Corrupcion '!$O$25),"")</f>
        <v/>
      </c>
      <c r="AL28" s="207" t="str">
        <f>IF(AND('Mapa de Riesgos Corrupcion '!$Y$26="Media",'Mapa de Riesgos Corrupcion '!$AA$26="Catastrófico"),CONCATENATE("R",'Mapa de Riesgos Corrupcion '!$O$26),"")</f>
        <v/>
      </c>
      <c r="AM28" s="208" t="str">
        <f>IF(AND('Mapa de Riesgos Corrupcion '!$Y$27="Media",'Mapa de Riesgos Corrupcion '!$AA$27="Catastrófico"),CONCATENATE("R",'Mapa de Riesgos Corrupcion '!$O$27),"")</f>
        <v/>
      </c>
      <c r="AN28" s="40"/>
      <c r="AO28" s="372"/>
      <c r="AP28" s="373"/>
      <c r="AQ28" s="373"/>
      <c r="AR28" s="373"/>
      <c r="AS28" s="373"/>
      <c r="AT28" s="374"/>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row>
    <row r="29" spans="1:76" ht="15" customHeight="1">
      <c r="A29" s="40"/>
      <c r="B29" s="358"/>
      <c r="C29" s="358"/>
      <c r="D29" s="359"/>
      <c r="E29" s="329"/>
      <c r="F29" s="330"/>
      <c r="G29" s="330"/>
      <c r="H29" s="330"/>
      <c r="I29" s="331"/>
      <c r="J29" s="215" t="str">
        <f>IF(AND('Mapa de Riesgos Corrupcion '!$Y$28="Media",'Mapa de Riesgos Corrupcion '!$AA$28="Leve"),CONCATENATE("R",'Mapa de Riesgos Corrupcion '!$O$28),"")</f>
        <v/>
      </c>
      <c r="K29" s="216" t="str">
        <f>IF(AND('Mapa de Riesgos Corrupcion '!$Y$29="Media",'Mapa de Riesgos Corrupcion '!$AA$29="Leve"),CONCATENATE("R",'Mapa de Riesgos Corrupcion '!$O$29),"")</f>
        <v/>
      </c>
      <c r="L29" s="216" t="str">
        <f>IF(AND('Mapa de Riesgos Corrupcion '!$Y$30="Media",'Mapa de Riesgos Corrupcion '!$AA$30="Leve"),CONCATENATE("R",'Mapa de Riesgos Corrupcion '!$O$30),"")</f>
        <v/>
      </c>
      <c r="M29" s="216" t="str">
        <f>IF(AND('Mapa de Riesgos Corrupcion '!$Y$31="Media",'Mapa de Riesgos Corrupcion '!$AA$31="Leve"),CONCATENATE("R",'Mapa de Riesgos Corrupcion '!$O$31),"")</f>
        <v>R22</v>
      </c>
      <c r="N29" s="216" t="str">
        <f ca="1">IF(AND('Mapa de Riesgos Corrupcion '!$Y$32="Media",'Mapa de Riesgos Corrupcion '!$AA$32="Leve"),CONCATENATE("R",'Mapa de Riesgos Corrupcion '!$O$32),"")</f>
        <v/>
      </c>
      <c r="O29" s="217" t="str">
        <f>IF(AND('Mapa de Riesgos Corrupcion '!$Y$33="Media",'Mapa de Riesgos Corrupcion '!$AA$33="Leve"),CONCATENATE("R",'Mapa de Riesgos Corrupcion '!$O$33),"")</f>
        <v/>
      </c>
      <c r="P29" s="215" t="str">
        <f>IF(AND('Mapa de Riesgos Corrupcion '!$Y$28="Media",'Mapa de Riesgos Corrupcion '!$AA$28="Menor"),CONCATENATE("R",'Mapa de Riesgos Corrupcion '!$O$28),"")</f>
        <v/>
      </c>
      <c r="Q29" s="216" t="str">
        <f>IF(AND('Mapa de Riesgos Corrupcion '!$Y$29="Media",'Mapa de Riesgos Corrupcion '!$AA$29="Menor"),CONCATENATE("R",'Mapa de Riesgos Corrupcion '!$O$29),"")</f>
        <v/>
      </c>
      <c r="R29" s="216" t="str">
        <f>IF(AND('Mapa de Riesgos Corrupcion '!$Y$30="Media",'Mapa de Riesgos Corrupcion '!$AA$30="Menor"),CONCATENATE("R",'Mapa de Riesgos Corrupcion '!$O$30),"")</f>
        <v/>
      </c>
      <c r="S29" s="216" t="str">
        <f>IF(AND('Mapa de Riesgos Corrupcion '!$Y$31="Media",'Mapa de Riesgos Corrupcion '!$AA$31="Menor"),CONCATENATE("R",'Mapa de Riesgos Corrupcion '!$O$31),"")</f>
        <v/>
      </c>
      <c r="T29" s="216" t="str">
        <f ca="1">IF(AND('Mapa de Riesgos Corrupcion '!$Y$32="Media",'Mapa de Riesgos Corrupcion '!$AA$32="Menor"),CONCATENATE("R",'Mapa de Riesgos Corrupcion '!$O$32),"")</f>
        <v/>
      </c>
      <c r="U29" s="217" t="str">
        <f>IF(AND('Mapa de Riesgos Corrupcion '!$Y$33="Media",'Mapa de Riesgos Corrupcion '!$AA$33="Menor"),CONCATENATE("R",'Mapa de Riesgos Corrupcion '!$O$33),"")</f>
        <v/>
      </c>
      <c r="V29" s="215" t="str">
        <f>IF(AND('Mapa de Riesgos Corrupcion '!$Y$28="Media",'Mapa de Riesgos Corrupcion '!$AA$28="Moderado"),CONCATENATE("R",'Mapa de Riesgos Corrupcion '!$O$28),"")</f>
        <v/>
      </c>
      <c r="W29" s="216" t="str">
        <f>IF(AND('Mapa de Riesgos Corrupcion '!$Y$29="Media",'Mapa de Riesgos Corrupcion '!$AA$29="Moderado"),CONCATENATE("R",'Mapa de Riesgos Corrupcion '!$O$29),"")</f>
        <v/>
      </c>
      <c r="X29" s="216" t="str">
        <f>IF(AND('Mapa de Riesgos Corrupcion '!$Y$30="Media",'Mapa de Riesgos Corrupcion '!$AA$30="Moderado"),CONCATENATE("R",'Mapa de Riesgos Corrupcion '!$O$30),"")</f>
        <v>R21</v>
      </c>
      <c r="Y29" s="216" t="str">
        <f>IF(AND('Mapa de Riesgos Corrupcion '!$Y$31="Media",'Mapa de Riesgos Corrupcion '!$AA$31="Moderado"),CONCATENATE("R",'Mapa de Riesgos Corrupcion '!$O$31),"")</f>
        <v/>
      </c>
      <c r="Z29" s="216" t="str">
        <f ca="1">IF(AND('Mapa de Riesgos Corrupcion '!$Y$32="Media",'Mapa de Riesgos Corrupcion '!$AA$32="Moderado"),CONCATENATE("R",'Mapa de Riesgos Corrupcion '!$O$32),"")</f>
        <v/>
      </c>
      <c r="AA29" s="217" t="str">
        <f>IF(AND('Mapa de Riesgos Corrupcion '!$Y$33="Media",'Mapa de Riesgos Corrupcion '!$AA$33="Moderado"),CONCATENATE("R",'Mapa de Riesgos Corrupcion '!$O$33),"")</f>
        <v/>
      </c>
      <c r="AB29" s="35" t="str">
        <f>IF(AND('Mapa de Riesgos Corrupcion '!$Y$28="Media",'Mapa de Riesgos Corrupcion '!$AA$28="Mayor"),CONCATENATE("R",'Mapa de Riesgos Corrupcion '!$O$28),"")</f>
        <v/>
      </c>
      <c r="AC29" s="202" t="str">
        <f>IF(AND('Mapa de Riesgos Corrupcion '!$Y$29="Media",'Mapa de Riesgos Corrupcion '!$AA$29="Mayor"),CONCATENATE("R",'Mapa de Riesgos Corrupcion '!$O$29),"")</f>
        <v/>
      </c>
      <c r="AD29" s="202" t="str">
        <f>IF(AND('Mapa de Riesgos Corrupcion '!$Y$30="Media",'Mapa de Riesgos Corrupcion '!$AA$30="Mayor"),CONCATENATE("R",'Mapa de Riesgos Corrupcion '!$O$30),"")</f>
        <v/>
      </c>
      <c r="AE29" s="202" t="str">
        <f>IF(AND('Mapa de Riesgos Corrupcion '!$Y$31="Media",'Mapa de Riesgos Corrupcion '!$AA$31="Mayor"),CONCATENATE("R",'Mapa de Riesgos Corrupcion '!$O$31),"")</f>
        <v/>
      </c>
      <c r="AF29" s="202" t="str">
        <f ca="1">IF(AND('Mapa de Riesgos Corrupcion '!$Y$32="Media",'Mapa de Riesgos Corrupcion '!$AA$32="Mayor"),CONCATENATE("R",'Mapa de Riesgos Corrupcion '!$O$32),"")</f>
        <v/>
      </c>
      <c r="AG29" s="36" t="str">
        <f>IF(AND('Mapa de Riesgos Corrupcion '!$Y$33="Media",'Mapa de Riesgos Corrupcion '!$AA$33="Mayor"),CONCATENATE("R",'Mapa de Riesgos Corrupcion '!$O$33),"")</f>
        <v/>
      </c>
      <c r="AH29" s="206" t="str">
        <f>IF(AND('Mapa de Riesgos Corrupcion '!$Y$28="Media",'Mapa de Riesgos Corrupcion '!$AA$28="Catastrófico"),CONCATENATE("R",'Mapa de Riesgos Corrupcion '!$O$28),"")</f>
        <v/>
      </c>
      <c r="AI29" s="207" t="str">
        <f>IF(AND('Mapa de Riesgos Corrupcion '!$Y$29="Media",'Mapa de Riesgos Corrupcion '!$AA$29="Catastrófico"),CONCATENATE("R",'Mapa de Riesgos Corrupcion '!$O$29),"")</f>
        <v/>
      </c>
      <c r="AJ29" s="207" t="str">
        <f>IF(AND('Mapa de Riesgos Corrupcion '!$Y$30="Media",'Mapa de Riesgos Corrupcion '!$AA$30="Catastrófico"),CONCATENATE("R",'Mapa de Riesgos Corrupcion '!$O$30),"")</f>
        <v/>
      </c>
      <c r="AK29" s="207" t="str">
        <f>IF(AND('Mapa de Riesgos Corrupcion '!$Y$31="Media",'Mapa de Riesgos Corrupcion '!$AA$31="Catastrófico"),CONCATENATE("R",'Mapa de Riesgos Corrupcion '!$O$31),"")</f>
        <v/>
      </c>
      <c r="AL29" s="207" t="str">
        <f ca="1">IF(AND('Mapa de Riesgos Corrupcion '!$Y$32="Media",'Mapa de Riesgos Corrupcion '!$AA$32="Catastrófico"),CONCATENATE("R",'Mapa de Riesgos Corrupcion '!$O$32),"")</f>
        <v/>
      </c>
      <c r="AM29" s="208" t="str">
        <f>IF(AND('Mapa de Riesgos Corrupcion '!$Y$33="Media",'Mapa de Riesgos Corrupcion '!$AA$33="Catastrófico"),CONCATENATE("R",'Mapa de Riesgos Corrupcion '!$O$33),"")</f>
        <v/>
      </c>
      <c r="AN29" s="40"/>
      <c r="AO29" s="372"/>
      <c r="AP29" s="373"/>
      <c r="AQ29" s="373"/>
      <c r="AR29" s="373"/>
      <c r="AS29" s="373"/>
      <c r="AT29" s="374"/>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row>
    <row r="30" spans="1:76" ht="15" customHeight="1">
      <c r="A30" s="40"/>
      <c r="B30" s="358"/>
      <c r="C30" s="358"/>
      <c r="D30" s="359"/>
      <c r="E30" s="329"/>
      <c r="F30" s="330"/>
      <c r="G30" s="330"/>
      <c r="H30" s="330"/>
      <c r="I30" s="331"/>
      <c r="J30" s="215" t="str">
        <f>IF(AND('Mapa de Riesgos Corrupcion '!$Y$34="Media",'Mapa de Riesgos Corrupcion '!$AA$34="Leve"),CONCATENATE("R",'Mapa de Riesgos Corrupcion '!$O$34),"")</f>
        <v/>
      </c>
      <c r="K30" s="216" t="str">
        <f>IF(AND('Mapa de Riesgos Corrupcion '!$Y$35="Media",'Mapa de Riesgos Corrupcion '!$AA$35="Leve"),CONCATENATE("R",'Mapa de Riesgos Corrupcion '!$O$35),"")</f>
        <v/>
      </c>
      <c r="L30" s="216" t="str">
        <f>IF(AND('Mapa de Riesgos Corrupcion '!$Y$36="Media",'Mapa de Riesgos Corrupcion '!$AA$36="Leve"),CONCATENATE("R",'Mapa de Riesgos Corrupcion '!$O$36),"")</f>
        <v/>
      </c>
      <c r="M30" s="216" t="str">
        <f>IF(AND('Mapa de Riesgos Corrupcion '!$Y$37="Media",'Mapa de Riesgos Corrupcion '!$AA$37="Leve"),CONCATENATE("R",'Mapa de Riesgos Corrupcion '!$O$37),"")</f>
        <v/>
      </c>
      <c r="N30" s="216" t="str">
        <f>IF(AND('Mapa de Riesgos Corrupcion '!$Y$38="Media",'Mapa de Riesgos Corrupcion '!$AA$38="Leve"),CONCATENATE("R",'Mapa de Riesgos Corrupcion '!$O$38),"")</f>
        <v/>
      </c>
      <c r="O30" s="217" t="str">
        <f>IF(AND('Mapa de Riesgos Corrupcion '!$Y$39="Media",'Mapa de Riesgos Corrupcion '!$AA$39="Leve"),CONCATENATE("R",'Mapa de Riesgos Corrupcion '!$O$39),"")</f>
        <v/>
      </c>
      <c r="P30" s="215" t="str">
        <f>IF(AND('Mapa de Riesgos Corrupcion '!$Y$34="Media",'Mapa de Riesgos Corrupcion '!$AA$34="Menor"),CONCATENATE("R",'Mapa de Riesgos Corrupcion '!$O$34),"")</f>
        <v/>
      </c>
      <c r="Q30" s="216" t="str">
        <f>IF(AND('Mapa de Riesgos Corrupcion '!$Y$35="Media",'Mapa de Riesgos Corrupcion '!$AA$35="Menor"),CONCATENATE("R",'Mapa de Riesgos Corrupcion '!$O$35),"")</f>
        <v/>
      </c>
      <c r="R30" s="216" t="str">
        <f>IF(AND('Mapa de Riesgos Corrupcion '!$Y$36="Media",'Mapa de Riesgos Corrupcion '!$AA$36="Menor"),CONCATENATE("R",'Mapa de Riesgos Corrupcion '!$O$36),"")</f>
        <v/>
      </c>
      <c r="S30" s="216" t="str">
        <f>IF(AND('Mapa de Riesgos Corrupcion '!$Y$37="Media",'Mapa de Riesgos Corrupcion '!$AA$37="Menor"),CONCATENATE("R",'Mapa de Riesgos Corrupcion '!$O$37),"")</f>
        <v/>
      </c>
      <c r="T30" s="216" t="str">
        <f>IF(AND('Mapa de Riesgos Corrupcion '!$Y$38="Media",'Mapa de Riesgos Corrupcion '!$AA$38="Menor"),CONCATENATE("R",'Mapa de Riesgos Corrupcion '!$O$38),"")</f>
        <v/>
      </c>
      <c r="U30" s="217" t="str">
        <f>IF(AND('Mapa de Riesgos Corrupcion '!$Y$39="Media",'Mapa de Riesgos Corrupcion '!$AA$39="Menor"),CONCATENATE("R",'Mapa de Riesgos Corrupcion '!$O$39),"")</f>
        <v/>
      </c>
      <c r="V30" s="215" t="str">
        <f>IF(AND('Mapa de Riesgos Corrupcion '!$Y$34="Media",'Mapa de Riesgos Corrupcion '!$AA$34="Moderado"),CONCATENATE("R",'Mapa de Riesgos Corrupcion '!$O$34),"")</f>
        <v/>
      </c>
      <c r="W30" s="216" t="str">
        <f>IF(AND('Mapa de Riesgos Corrupcion '!$Y$35="Media",'Mapa de Riesgos Corrupcion '!$AA$35="Moderado"),CONCATENATE("R",'Mapa de Riesgos Corrupcion '!$O$35),"")</f>
        <v/>
      </c>
      <c r="X30" s="216" t="str">
        <f>IF(AND('Mapa de Riesgos Corrupcion '!$Y$36="Media",'Mapa de Riesgos Corrupcion '!$AA$36="Moderado"),CONCATENATE("R",'Mapa de Riesgos Corrupcion '!$O$36),"")</f>
        <v/>
      </c>
      <c r="Y30" s="216" t="str">
        <f>IF(AND('Mapa de Riesgos Corrupcion '!$Y$37="Media",'Mapa de Riesgos Corrupcion '!$AA$37="Moderado"),CONCATENATE("R",'Mapa de Riesgos Corrupcion '!$O$37),"")</f>
        <v/>
      </c>
      <c r="Z30" s="216" t="str">
        <f>IF(AND('Mapa de Riesgos Corrupcion '!$Y$38="Media",'Mapa de Riesgos Corrupcion '!$AA$38="Moderado"),CONCATENATE("R",'Mapa de Riesgos Corrupcion '!$O$38),"")</f>
        <v/>
      </c>
      <c r="AA30" s="217" t="str">
        <f>IF(AND('Mapa de Riesgos Corrupcion '!$Y$39="Media",'Mapa de Riesgos Corrupcion '!$AA$39="Moderado"),CONCATENATE("R",'Mapa de Riesgos Corrupcion '!$O$39),"")</f>
        <v/>
      </c>
      <c r="AB30" s="35" t="str">
        <f>IF(AND('Mapa de Riesgos Corrupcion '!$Y$34="Media",'Mapa de Riesgos Corrupcion '!$AA$34="Mayor"),CONCATENATE("R",'Mapa de Riesgos Corrupcion '!$O$34),"")</f>
        <v/>
      </c>
      <c r="AC30" s="202" t="str">
        <f>IF(AND('Mapa de Riesgos Corrupcion '!$Y$35="Media",'Mapa de Riesgos Corrupcion '!$AA$35="Mayor"),CONCATENATE("R",'Mapa de Riesgos Corrupcion '!$O$35),"")</f>
        <v/>
      </c>
      <c r="AD30" s="202" t="str">
        <f>IF(AND('Mapa de Riesgos Corrupcion '!$Y$36="Media",'Mapa de Riesgos Corrupcion '!$AA$36="Mayor"),CONCATENATE("R",'Mapa de Riesgos Corrupcion '!$O$36),"")</f>
        <v/>
      </c>
      <c r="AE30" s="202" t="str">
        <f>IF(AND('Mapa de Riesgos Corrupcion '!$Y$37="Media",'Mapa de Riesgos Corrupcion '!$AA$37="Mayor"),CONCATENATE("R",'Mapa de Riesgos Corrupcion '!$O$37),"")</f>
        <v/>
      </c>
      <c r="AF30" s="202" t="str">
        <f>IF(AND('Mapa de Riesgos Corrupcion '!$Y$38="Media",'Mapa de Riesgos Corrupcion '!$AA$38="Mayor"),CONCATENATE("R",'Mapa de Riesgos Corrupcion '!$O$38),"")</f>
        <v/>
      </c>
      <c r="AG30" s="36" t="str">
        <f>IF(AND('Mapa de Riesgos Corrupcion '!$Y$39="Media",'Mapa de Riesgos Corrupcion '!$AA$39="Mayor"),CONCATENATE("R",'Mapa de Riesgos Corrupcion '!$O$39),"")</f>
        <v/>
      </c>
      <c r="AH30" s="206" t="str">
        <f>IF(AND('Mapa de Riesgos Corrupcion '!$Y$34="Media",'Mapa de Riesgos Corrupcion '!$AA$34="Catastrófico"),CONCATENATE("R",'Mapa de Riesgos Corrupcion '!$O$34),"")</f>
        <v/>
      </c>
      <c r="AI30" s="207" t="str">
        <f>IF(AND('Mapa de Riesgos Corrupcion '!$Y$35="Media",'Mapa de Riesgos Corrupcion '!$AA$35="Catastrófico"),CONCATENATE("R",'Mapa de Riesgos Corrupcion '!$O$35),"")</f>
        <v/>
      </c>
      <c r="AJ30" s="207" t="str">
        <f>IF(AND('Mapa de Riesgos Corrupcion '!$Y$36="Media",'Mapa de Riesgos Corrupcion '!$AA$36="Catastrófico"),CONCATENATE("R",'Mapa de Riesgos Corrupcion '!$O$36),"")</f>
        <v/>
      </c>
      <c r="AK30" s="207" t="str">
        <f>IF(AND('Mapa de Riesgos Corrupcion '!$Y$37="Media",'Mapa de Riesgos Corrupcion '!$AA$37="Catastrófico"),CONCATENATE("R",'Mapa de Riesgos Corrupcion '!$O$37),"")</f>
        <v/>
      </c>
      <c r="AL30" s="207" t="str">
        <f>IF(AND('Mapa de Riesgos Corrupcion '!$Y$38="Media",'Mapa de Riesgos Corrupcion '!$AA$38="Catastrófico"),CONCATENATE("R",'Mapa de Riesgos Corrupcion '!$O$38),"")</f>
        <v/>
      </c>
      <c r="AM30" s="208" t="str">
        <f>IF(AND('Mapa de Riesgos Corrupcion '!$Y$39="Media",'Mapa de Riesgos Corrupcion '!$AA$39="Catastrófico"),CONCATENATE("R",'Mapa de Riesgos Corrupcion '!$O$39),"")</f>
        <v/>
      </c>
      <c r="AN30" s="40"/>
      <c r="AO30" s="372"/>
      <c r="AP30" s="373"/>
      <c r="AQ30" s="373"/>
      <c r="AR30" s="373"/>
      <c r="AS30" s="373"/>
      <c r="AT30" s="374"/>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row>
    <row r="31" spans="1:76" ht="15" customHeight="1">
      <c r="A31" s="40"/>
      <c r="B31" s="358"/>
      <c r="C31" s="358"/>
      <c r="D31" s="359"/>
      <c r="E31" s="329"/>
      <c r="F31" s="330"/>
      <c r="G31" s="330"/>
      <c r="H31" s="330"/>
      <c r="I31" s="331"/>
      <c r="J31" s="215" t="str">
        <f>IF(AND('Mapa de Riesgos Corrupcion '!$Y$40="Media",'Mapa de Riesgos Corrupcion '!$AA$40="Leve"),CONCATENATE("R",'Mapa de Riesgos Corrupcion '!$O$40),"")</f>
        <v/>
      </c>
      <c r="K31" s="216" t="str">
        <f>IF(AND('Mapa de Riesgos Corrupcion '!$Y$41="Media",'Mapa de Riesgos Corrupcion '!$AA$41="Leve"),CONCATENATE("R",'Mapa de Riesgos Corrupcion '!$O$41),"")</f>
        <v/>
      </c>
      <c r="L31" s="216" t="str">
        <f>IF(AND('Mapa de Riesgos Corrupcion '!$Y$42="Media",'Mapa de Riesgos Corrupcion '!$AA$42="Leve"),CONCATENATE("R",'Mapa de Riesgos Corrupcion '!$O$42),"")</f>
        <v/>
      </c>
      <c r="M31" s="216" t="str">
        <f>IF(AND('Mapa de Riesgos Corrupcion '!$Y$43="Media",'Mapa de Riesgos Corrupcion '!$AA$43="Leve"),CONCATENATE("R",'Mapa de Riesgos Corrupcion '!$O$43),"")</f>
        <v/>
      </c>
      <c r="N31" s="216" t="str">
        <f>IF(AND('Mapa de Riesgos Corrupcion '!$Y$44="Media",'Mapa de Riesgos Corrupcion '!$AA$44="Leve"),CONCATENATE("R",'Mapa de Riesgos Corrupcion '!$O$44),"")</f>
        <v/>
      </c>
      <c r="O31" s="217" t="str">
        <f>IF(AND('Mapa de Riesgos Corrupcion '!$Y$45="Media",'Mapa de Riesgos Corrupcion '!$AA$45="Leve"),CONCATENATE("R",'Mapa de Riesgos Corrupcion '!$O$45),"")</f>
        <v/>
      </c>
      <c r="P31" s="215" t="str">
        <f>IF(AND('Mapa de Riesgos Corrupcion '!$Y$40="Media",'Mapa de Riesgos Corrupcion '!$AA$40="Menor"),CONCATENATE("R",'Mapa de Riesgos Corrupcion '!$O$40),"")</f>
        <v/>
      </c>
      <c r="Q31" s="216" t="str">
        <f>IF(AND('Mapa de Riesgos Corrupcion '!$Y$41="Media",'Mapa de Riesgos Corrupcion '!$AA$41="Menor"),CONCATENATE("R",'Mapa de Riesgos Corrupcion '!$O$41),"")</f>
        <v/>
      </c>
      <c r="R31" s="216" t="str">
        <f>IF(AND('Mapa de Riesgos Corrupcion '!$Y$42="Media",'Mapa de Riesgos Corrupcion '!$AA$42="Menor"),CONCATENATE("R",'Mapa de Riesgos Corrupcion '!$O$42),"")</f>
        <v/>
      </c>
      <c r="S31" s="216" t="str">
        <f>IF(AND('Mapa de Riesgos Corrupcion '!$Y$43="Media",'Mapa de Riesgos Corrupcion '!$AA$43="Menor"),CONCATENATE("R",'Mapa de Riesgos Corrupcion '!$O$43),"")</f>
        <v/>
      </c>
      <c r="T31" s="216" t="str">
        <f>IF(AND('Mapa de Riesgos Corrupcion '!$Y$44="Media",'Mapa de Riesgos Corrupcion '!$AA$44="Menor"),CONCATENATE("R",'Mapa de Riesgos Corrupcion '!$O$44),"")</f>
        <v/>
      </c>
      <c r="U31" s="217" t="str">
        <f>IF(AND('Mapa de Riesgos Corrupcion '!$Y$45="Media",'Mapa de Riesgos Corrupcion '!$AA$45="Menor"),CONCATENATE("R",'Mapa de Riesgos Corrupcion '!$O$45),"")</f>
        <v/>
      </c>
      <c r="V31" s="215" t="str">
        <f>IF(AND('Mapa de Riesgos Corrupcion '!$Y$40="Media",'Mapa de Riesgos Corrupcion '!$AA$40="Moderado"),CONCATENATE("R",'Mapa de Riesgos Corrupcion '!$O$40),"")</f>
        <v/>
      </c>
      <c r="W31" s="216" t="str">
        <f>IF(AND('Mapa de Riesgos Corrupcion '!$Y$41="Media",'Mapa de Riesgos Corrupcion '!$AA$41="Moderado"),CONCATENATE("R",'Mapa de Riesgos Corrupcion '!$O$41),"")</f>
        <v/>
      </c>
      <c r="X31" s="216" t="str">
        <f>IF(AND('Mapa de Riesgos Corrupcion '!$Y$42="Media",'Mapa de Riesgos Corrupcion '!$AA$42="Moderado"),CONCATENATE("R",'Mapa de Riesgos Corrupcion '!$O$42),"")</f>
        <v/>
      </c>
      <c r="Y31" s="216" t="str">
        <f>IF(AND('Mapa de Riesgos Corrupcion '!$Y$43="Media",'Mapa de Riesgos Corrupcion '!$AA$43="Moderado"),CONCATENATE("R",'Mapa de Riesgos Corrupcion '!$O$43),"")</f>
        <v/>
      </c>
      <c r="Z31" s="216" t="str">
        <f>IF(AND('Mapa de Riesgos Corrupcion '!$Y$44="Media",'Mapa de Riesgos Corrupcion '!$AA$44="Moderado"),CONCATENATE("R",'Mapa de Riesgos Corrupcion '!$O$44),"")</f>
        <v/>
      </c>
      <c r="AA31" s="217" t="str">
        <f>IF(AND('Mapa de Riesgos Corrupcion '!$Y$45="Media",'Mapa de Riesgos Corrupcion '!$AA$45="Moderado"),CONCATENATE("R",'Mapa de Riesgos Corrupcion '!$O$45),"")</f>
        <v/>
      </c>
      <c r="AB31" s="35" t="str">
        <f>IF(AND('Mapa de Riesgos Corrupcion '!$Y$40="Media",'Mapa de Riesgos Corrupcion '!$AA$40="Mayor"),CONCATENATE("R",'Mapa de Riesgos Corrupcion '!$O$40),"")</f>
        <v/>
      </c>
      <c r="AC31" s="202" t="str">
        <f>IF(AND('Mapa de Riesgos Corrupcion '!$Y$41="Media",'Mapa de Riesgos Corrupcion '!$AA$41="Mayor"),CONCATENATE("R",'Mapa de Riesgos Corrupcion '!$O$41),"")</f>
        <v/>
      </c>
      <c r="AD31" s="202" t="str">
        <f>IF(AND('Mapa de Riesgos Corrupcion '!$Y$42="Media",'Mapa de Riesgos Corrupcion '!$AA$42="Mayor"),CONCATENATE("R",'Mapa de Riesgos Corrupcion '!$O$42),"")</f>
        <v/>
      </c>
      <c r="AE31" s="202" t="str">
        <f>IF(AND('Mapa de Riesgos Corrupcion '!$Y$43="Media",'Mapa de Riesgos Corrupcion '!$AA$43="Mayor"),CONCATENATE("R",'Mapa de Riesgos Corrupcion '!$O$43),"")</f>
        <v/>
      </c>
      <c r="AF31" s="202" t="str">
        <f>IF(AND('Mapa de Riesgos Corrupcion '!$Y$44="Media",'Mapa de Riesgos Corrupcion '!$AA$44="Mayor"),CONCATENATE("R",'Mapa de Riesgos Corrupcion '!$O$44),"")</f>
        <v/>
      </c>
      <c r="AG31" s="36" t="str">
        <f>IF(AND('Mapa de Riesgos Corrupcion '!$Y$45="Media",'Mapa de Riesgos Corrupcion '!$AA$45="Mayor"),CONCATENATE("R",'Mapa de Riesgos Corrupcion '!$O$45),"")</f>
        <v/>
      </c>
      <c r="AH31" s="206" t="str">
        <f>IF(AND('Mapa de Riesgos Corrupcion '!$Y$40="Media",'Mapa de Riesgos Corrupcion '!$AA$40="Catastrófico"),CONCATENATE("R",'Mapa de Riesgos Corrupcion '!$O$40),"")</f>
        <v/>
      </c>
      <c r="AI31" s="207" t="str">
        <f>IF(AND('Mapa de Riesgos Corrupcion '!$Y$41="Media",'Mapa de Riesgos Corrupcion '!$AA$41="Catastrófico"),CONCATENATE("R",'Mapa de Riesgos Corrupcion '!$O$41),"")</f>
        <v/>
      </c>
      <c r="AJ31" s="207" t="str">
        <f>IF(AND('Mapa de Riesgos Corrupcion '!$Y$42="Media",'Mapa de Riesgos Corrupcion '!$AA$42="Catastrófico"),CONCATENATE("R",'Mapa de Riesgos Corrupcion '!$O$42),"")</f>
        <v/>
      </c>
      <c r="AK31" s="207" t="str">
        <f>IF(AND('Mapa de Riesgos Corrupcion '!$Y$43="Media",'Mapa de Riesgos Corrupcion '!$AA$43="Catastrófico"),CONCATENATE("R",'Mapa de Riesgos Corrupcion '!$O$43),"")</f>
        <v/>
      </c>
      <c r="AL31" s="207" t="str">
        <f>IF(AND('Mapa de Riesgos Corrupcion '!$Y$44="Media",'Mapa de Riesgos Corrupcion '!$AA$44="Catastrófico"),CONCATENATE("R",'Mapa de Riesgos Corrupcion '!$O$44),"")</f>
        <v/>
      </c>
      <c r="AM31" s="208" t="str">
        <f>IF(AND('Mapa de Riesgos Corrupcion '!$Y$45="Media",'Mapa de Riesgos Corrupcion '!$AA$45="Catastrófico"),CONCATENATE("R",'Mapa de Riesgos Corrupcion '!$O$45),"")</f>
        <v/>
      </c>
      <c r="AN31" s="40"/>
      <c r="AO31" s="372"/>
      <c r="AP31" s="373"/>
      <c r="AQ31" s="373"/>
      <c r="AR31" s="373"/>
      <c r="AS31" s="373"/>
      <c r="AT31" s="374"/>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row>
    <row r="32" spans="1:76" ht="15" customHeight="1">
      <c r="A32" s="40"/>
      <c r="B32" s="358"/>
      <c r="C32" s="358"/>
      <c r="D32" s="359"/>
      <c r="E32" s="329"/>
      <c r="F32" s="330"/>
      <c r="G32" s="330"/>
      <c r="H32" s="330"/>
      <c r="I32" s="331"/>
      <c r="J32" s="215" t="str">
        <f>IF(AND('Mapa de Riesgos Corrupcion '!$Y$46="Media",'Mapa de Riesgos Corrupcion '!$AA$46="Leve"),CONCATENATE("R",'Mapa de Riesgos Corrupcion '!$O$46),"")</f>
        <v/>
      </c>
      <c r="K32" s="216" t="str">
        <f>IF(AND('Mapa de Riesgos Corrupcion '!$Y$47="Media",'Mapa de Riesgos Corrupcion '!$AA$47="Leve"),CONCATENATE("R",'Mapa de Riesgos Corrupcion '!$O$47),"")</f>
        <v/>
      </c>
      <c r="L32" s="216" t="str">
        <f>IF(AND('Mapa de Riesgos Corrupcion '!$Y$48="Media",'Mapa de Riesgos Corrupcion '!$AA$48="Leve"),CONCATENATE("R",'Mapa de Riesgos Corrupcion '!$O$48),"")</f>
        <v/>
      </c>
      <c r="M32" s="216" t="str">
        <f>IF(AND('Mapa de Riesgos Corrupcion '!$Y$49="Media",'Mapa de Riesgos Corrupcion '!$AA$49="Leve"),CONCATENATE("R",'Mapa de Riesgos Corrupcion '!$O$49),"")</f>
        <v/>
      </c>
      <c r="N32" s="216" t="str">
        <f>IF(AND('Mapa de Riesgos Corrupcion '!$Y$50="Media",'Mapa de Riesgos Corrupcion '!$AA$50="Leve"),CONCATENATE("R",'Mapa de Riesgos Corrupcion '!$O$50),"")</f>
        <v/>
      </c>
      <c r="O32" s="217" t="str">
        <f>IF(AND('Mapa de Riesgos Corrupcion '!$Y$51="Media",'Mapa de Riesgos Corrupcion '!$AA$51="Leve"),CONCATENATE("R",'Mapa de Riesgos Corrupcion '!$O$51),"")</f>
        <v/>
      </c>
      <c r="P32" s="215" t="str">
        <f>IF(AND('Mapa de Riesgos Corrupcion '!$Y$46="Media",'Mapa de Riesgos Corrupcion '!$AA$46="Menor"),CONCATENATE("R",'Mapa de Riesgos Corrupcion '!$O$46),"")</f>
        <v/>
      </c>
      <c r="Q32" s="216" t="str">
        <f>IF(AND('Mapa de Riesgos Corrupcion '!$Y$47="Media",'Mapa de Riesgos Corrupcion '!$AA$47="Menor"),CONCATENATE("R",'Mapa de Riesgos Corrupcion '!$O$47),"")</f>
        <v/>
      </c>
      <c r="R32" s="216" t="str">
        <f>IF(AND('Mapa de Riesgos Corrupcion '!$Y$48="Media",'Mapa de Riesgos Corrupcion '!$AA$48="Menor"),CONCATENATE("R",'Mapa de Riesgos Corrupcion '!$O$48),"")</f>
        <v/>
      </c>
      <c r="S32" s="216" t="str">
        <f>IF(AND('Mapa de Riesgos Corrupcion '!$Y$49="Media",'Mapa de Riesgos Corrupcion '!$AA$49="Menor"),CONCATENATE("R",'Mapa de Riesgos Corrupcion '!$O$49),"")</f>
        <v/>
      </c>
      <c r="T32" s="216" t="str">
        <f>IF(AND('Mapa de Riesgos Corrupcion '!$Y$50="Media",'Mapa de Riesgos Corrupcion '!$AA$50="Menor"),CONCATENATE("R",'Mapa de Riesgos Corrupcion '!$O$50),"")</f>
        <v/>
      </c>
      <c r="U32" s="217" t="str">
        <f>IF(AND('Mapa de Riesgos Corrupcion '!$Y$51="Media",'Mapa de Riesgos Corrupcion '!$AA$51="Menor"),CONCATENATE("R",'Mapa de Riesgos Corrupcion '!$O$51),"")</f>
        <v/>
      </c>
      <c r="V32" s="215" t="str">
        <f>IF(AND('Mapa de Riesgos Corrupcion '!$Y$46="Media",'Mapa de Riesgos Corrupcion '!$AA$46="Moderado"),CONCATENATE("R",'Mapa de Riesgos Corrupcion '!$O$46),"")</f>
        <v/>
      </c>
      <c r="W32" s="216" t="str">
        <f>IF(AND('Mapa de Riesgos Corrupcion '!$Y$47="Media",'Mapa de Riesgos Corrupcion '!$AA$47="Moderado"),CONCATENATE("R",'Mapa de Riesgos Corrupcion '!$O$47),"")</f>
        <v/>
      </c>
      <c r="X32" s="216" t="str">
        <f>IF(AND('Mapa de Riesgos Corrupcion '!$Y$48="Media",'Mapa de Riesgos Corrupcion '!$AA$48="Moderado"),CONCATENATE("R",'Mapa de Riesgos Corrupcion '!$O$48),"")</f>
        <v/>
      </c>
      <c r="Y32" s="216" t="str">
        <f>IF(AND('Mapa de Riesgos Corrupcion '!$Y$49="Media",'Mapa de Riesgos Corrupcion '!$AA$49="Moderado"),CONCATENATE("R",'Mapa de Riesgos Corrupcion '!$O$49),"")</f>
        <v/>
      </c>
      <c r="Z32" s="216" t="str">
        <f>IF(AND('Mapa de Riesgos Corrupcion '!$Y$50="Media",'Mapa de Riesgos Corrupcion '!$AA$50="Moderado"),CONCATENATE("R",'Mapa de Riesgos Corrupcion '!$O$50),"")</f>
        <v/>
      </c>
      <c r="AA32" s="217" t="str">
        <f>IF(AND('Mapa de Riesgos Corrupcion '!$Y$51="Media",'Mapa de Riesgos Corrupcion '!$AA$51="Moderado"),CONCATENATE("R",'Mapa de Riesgos Corrupcion '!$O$51),"")</f>
        <v/>
      </c>
      <c r="AB32" s="35" t="str">
        <f>IF(AND('Mapa de Riesgos Corrupcion '!$Y$46="Media",'Mapa de Riesgos Corrupcion '!$AA$46="Mayor"),CONCATENATE("R",'Mapa de Riesgos Corrupcion '!$O$46),"")</f>
        <v/>
      </c>
      <c r="AC32" s="202" t="str">
        <f>IF(AND('Mapa de Riesgos Corrupcion '!$Y$47="Media",'Mapa de Riesgos Corrupcion '!$AA$47="Mayor"),CONCATENATE("R",'Mapa de Riesgos Corrupcion '!$O$47),"")</f>
        <v/>
      </c>
      <c r="AD32" s="202" t="str">
        <f>IF(AND('Mapa de Riesgos Corrupcion '!$Y$48="Media",'Mapa de Riesgos Corrupcion '!$AA$48="Mayor"),CONCATENATE("R",'Mapa de Riesgos Corrupcion '!$O$48),"")</f>
        <v/>
      </c>
      <c r="AE32" s="202" t="str">
        <f>IF(AND('Mapa de Riesgos Corrupcion '!$Y$49="Media",'Mapa de Riesgos Corrupcion '!$AA$49="Mayor"),CONCATENATE("R",'Mapa de Riesgos Corrupcion '!$O$49),"")</f>
        <v/>
      </c>
      <c r="AF32" s="202" t="str">
        <f>IF(AND('Mapa de Riesgos Corrupcion '!$Y$50="Media",'Mapa de Riesgos Corrupcion '!$AA$50="Mayor"),CONCATENATE("R",'Mapa de Riesgos Corrupcion '!$O$50),"")</f>
        <v/>
      </c>
      <c r="AG32" s="36" t="str">
        <f>IF(AND('Mapa de Riesgos Corrupcion '!$Y$51="Media",'Mapa de Riesgos Corrupcion '!$AA$51="Mayor"),CONCATENATE("R",'Mapa de Riesgos Corrupcion '!$O$51),"")</f>
        <v/>
      </c>
      <c r="AH32" s="206" t="str">
        <f>IF(AND('Mapa de Riesgos Corrupcion '!$Y$46="Media",'Mapa de Riesgos Corrupcion '!$AA$46="Catastrófico"),CONCATENATE("R",'Mapa de Riesgos Corrupcion '!$O$46),"")</f>
        <v/>
      </c>
      <c r="AI32" s="207" t="str">
        <f>IF(AND('Mapa de Riesgos Corrupcion '!$Y$47="Media",'Mapa de Riesgos Corrupcion '!$AA$47="Catastrófico"),CONCATENATE("R",'Mapa de Riesgos Corrupcion '!$O$47),"")</f>
        <v/>
      </c>
      <c r="AJ32" s="207" t="str">
        <f>IF(AND('Mapa de Riesgos Corrupcion '!$Y$48="Media",'Mapa de Riesgos Corrupcion '!$AA$48="Catastrófico"),CONCATENATE("R",'Mapa de Riesgos Corrupcion '!$O$48),"")</f>
        <v/>
      </c>
      <c r="AK32" s="207" t="str">
        <f>IF(AND('Mapa de Riesgos Corrupcion '!$Y$49="Media",'Mapa de Riesgos Corrupcion '!$AA$49="Catastrófico"),CONCATENATE("R",'Mapa de Riesgos Corrupcion '!$O$49),"")</f>
        <v/>
      </c>
      <c r="AL32" s="207" t="str">
        <f>IF(AND('Mapa de Riesgos Corrupcion '!$Y$50="Media",'Mapa de Riesgos Corrupcion '!$AA$50="Catastrófico"),CONCATENATE("R",'Mapa de Riesgos Corrupcion '!$O$50),"")</f>
        <v/>
      </c>
      <c r="AM32" s="208" t="str">
        <f>IF(AND('Mapa de Riesgos Corrupcion '!$Y$51="Media",'Mapa de Riesgos Corrupcion '!$AA$51="Catastrófico"),CONCATENATE("R",'Mapa de Riesgos Corrupcion '!$O$51),"")</f>
        <v/>
      </c>
      <c r="AN32" s="40"/>
      <c r="AO32" s="372"/>
      <c r="AP32" s="373"/>
      <c r="AQ32" s="373"/>
      <c r="AR32" s="373"/>
      <c r="AS32" s="373"/>
      <c r="AT32" s="374"/>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row>
    <row r="33" spans="1:80" ht="15" customHeight="1">
      <c r="A33" s="40"/>
      <c r="B33" s="358"/>
      <c r="C33" s="358"/>
      <c r="D33" s="359"/>
      <c r="E33" s="329"/>
      <c r="F33" s="330"/>
      <c r="G33" s="330"/>
      <c r="H33" s="330"/>
      <c r="I33" s="331"/>
      <c r="J33" s="215" t="str">
        <f>IF(AND('Mapa de Riesgos Corrupcion '!$Y$52="Media",'Mapa de Riesgos Corrupcion '!$AA$52="Leve"),CONCATENATE("R",'Mapa de Riesgos Corrupcion '!$O$52),"")</f>
        <v/>
      </c>
      <c r="K33" s="216" t="str">
        <f>IF(AND('Mapa de Riesgos Corrupcion '!$Y$53="Media",'Mapa de Riesgos Corrupcion '!$AA$53="Leve"),CONCATENATE("R",'Mapa de Riesgos Corrupcion '!$O$53),"")</f>
        <v/>
      </c>
      <c r="L33" s="216" t="str">
        <f>IF(AND('Mapa de Riesgos Corrupcion '!$Y$54="Media",'Mapa de Riesgos Corrupcion '!$AA$54="Leve"),CONCATENATE("R",'Mapa de Riesgos Corrupcion '!$O$54),"")</f>
        <v/>
      </c>
      <c r="M33" s="216" t="str">
        <f>IF(AND('Mapa de Riesgos Corrupcion '!$Y$55="Media",'Mapa de Riesgos Corrupcion '!$AA$55="Leve"),CONCATENATE("R",'Mapa de Riesgos Corrupcion '!$O$55),"")</f>
        <v/>
      </c>
      <c r="N33" s="216" t="str">
        <f>IF(AND('Mapa de Riesgos Corrupcion '!$Y$56="Media",'Mapa de Riesgos Corrupcion '!$AA$56="Leve"),CONCATENATE("R",'Mapa de Riesgos Corrupcion '!$O$56),"")</f>
        <v/>
      </c>
      <c r="O33" s="217" t="str">
        <f>IF(AND('Mapa de Riesgos Corrupcion '!$Y$57="Media",'Mapa de Riesgos Corrupcion '!$AA$57="Leve"),CONCATENATE("R",'Mapa de Riesgos Corrupcion '!$O$57),"")</f>
        <v/>
      </c>
      <c r="P33" s="215" t="str">
        <f>IF(AND('Mapa de Riesgos Corrupcion '!$Y$52="Media",'Mapa de Riesgos Corrupcion '!$AA$52="Menor"),CONCATENATE("R",'Mapa de Riesgos Corrupcion '!$O$52),"")</f>
        <v/>
      </c>
      <c r="Q33" s="216" t="str">
        <f>IF(AND('Mapa de Riesgos Corrupcion '!$Y$53="Media",'Mapa de Riesgos Corrupcion '!$AA$53="Menor"),CONCATENATE("R",'Mapa de Riesgos Corrupcion '!$O$53),"")</f>
        <v/>
      </c>
      <c r="R33" s="216" t="str">
        <f>IF(AND('Mapa de Riesgos Corrupcion '!$Y$54="Media",'Mapa de Riesgos Corrupcion '!$AA$54="Menor"),CONCATENATE("R",'Mapa de Riesgos Corrupcion '!$O$54),"")</f>
        <v/>
      </c>
      <c r="S33" s="216" t="str">
        <f>IF(AND('Mapa de Riesgos Corrupcion '!$Y$55="Media",'Mapa de Riesgos Corrupcion '!$AA$55="Menor"),CONCATENATE("R",'Mapa de Riesgos Corrupcion '!$O$55),"")</f>
        <v/>
      </c>
      <c r="T33" s="216" t="str">
        <f>IF(AND('Mapa de Riesgos Corrupcion '!$Y$56="Media",'Mapa de Riesgos Corrupcion '!$AA$56="Menor"),CONCATENATE("R",'Mapa de Riesgos Corrupcion '!$O$56),"")</f>
        <v/>
      </c>
      <c r="U33" s="217" t="str">
        <f>IF(AND('Mapa de Riesgos Corrupcion '!$Y$57="Media",'Mapa de Riesgos Corrupcion '!$AA$57="Menor"),CONCATENATE("R",'Mapa de Riesgos Corrupcion '!$O$57),"")</f>
        <v/>
      </c>
      <c r="V33" s="215" t="str">
        <f>IF(AND('Mapa de Riesgos Corrupcion '!$Y$52="Media",'Mapa de Riesgos Corrupcion '!$AA$52="Moderado"),CONCATENATE("R",'Mapa de Riesgos Corrupcion '!$O$52),"")</f>
        <v/>
      </c>
      <c r="W33" s="216" t="str">
        <f>IF(AND('Mapa de Riesgos Corrupcion '!$Y$53="Media",'Mapa de Riesgos Corrupcion '!$AA$53="Moderado"),CONCATENATE("R",'Mapa de Riesgos Corrupcion '!$O$53),"")</f>
        <v/>
      </c>
      <c r="X33" s="216" t="str">
        <f>IF(AND('Mapa de Riesgos Corrupcion '!$Y$54="Media",'Mapa de Riesgos Corrupcion '!$AA$54="Moderado"),CONCATENATE("R",'Mapa de Riesgos Corrupcion '!$O$54),"")</f>
        <v/>
      </c>
      <c r="Y33" s="216" t="str">
        <f>IF(AND('Mapa de Riesgos Corrupcion '!$Y$55="Media",'Mapa de Riesgos Corrupcion '!$AA$55="Moderado"),CONCATENATE("R",'Mapa de Riesgos Corrupcion '!$O$55),"")</f>
        <v/>
      </c>
      <c r="Z33" s="216" t="str">
        <f>IF(AND('Mapa de Riesgos Corrupcion '!$Y$56="Media",'Mapa de Riesgos Corrupcion '!$AA$56="Moderado"),CONCATENATE("R",'Mapa de Riesgos Corrupcion '!$O$56),"")</f>
        <v/>
      </c>
      <c r="AA33" s="217" t="str">
        <f>IF(AND('Mapa de Riesgos Corrupcion '!$Y$57="Media",'Mapa de Riesgos Corrupcion '!$AA$57="Moderado"),CONCATENATE("R",'Mapa de Riesgos Corrupcion '!$O$57),"")</f>
        <v/>
      </c>
      <c r="AB33" s="35" t="str">
        <f>IF(AND('Mapa de Riesgos Corrupcion '!$Y$52="Media",'Mapa de Riesgos Corrupcion '!$AA$52="Mayor"),CONCATENATE("R",'Mapa de Riesgos Corrupcion '!$O$52),"")</f>
        <v/>
      </c>
      <c r="AC33" s="202" t="str">
        <f>IF(AND('Mapa de Riesgos Corrupcion '!$Y$53="Media",'Mapa de Riesgos Corrupcion '!$AA$53="Mayor"),CONCATENATE("R",'Mapa de Riesgos Corrupcion '!$O$53),"")</f>
        <v/>
      </c>
      <c r="AD33" s="202" t="str">
        <f>IF(AND('Mapa de Riesgos Corrupcion '!$Y$54="Media",'Mapa de Riesgos Corrupcion '!$AA$54="Mayor"),CONCATENATE("R",'Mapa de Riesgos Corrupcion '!$O$54),"")</f>
        <v/>
      </c>
      <c r="AE33" s="202" t="str">
        <f>IF(AND('Mapa de Riesgos Corrupcion '!$Y$55="Media",'Mapa de Riesgos Corrupcion '!$AA$55="Mayor"),CONCATENATE("R",'Mapa de Riesgos Corrupcion '!$O$55),"")</f>
        <v/>
      </c>
      <c r="AF33" s="202" t="str">
        <f>IF(AND('Mapa de Riesgos Corrupcion '!$Y$56="Media",'Mapa de Riesgos Corrupcion '!$AA$56="Mayor"),CONCATENATE("R",'Mapa de Riesgos Corrupcion '!$O$56),"")</f>
        <v/>
      </c>
      <c r="AG33" s="36" t="str">
        <f>IF(AND('Mapa de Riesgos Corrupcion '!$Y$57="Media",'Mapa de Riesgos Corrupcion '!$AA$57="Mayor"),CONCATENATE("R",'Mapa de Riesgos Corrupcion '!$O$57),"")</f>
        <v/>
      </c>
      <c r="AH33" s="206" t="str">
        <f>IF(AND('Mapa de Riesgos Corrupcion '!$Y$52="Media",'Mapa de Riesgos Corrupcion '!$AA$52="Catastrófico"),CONCATENATE("R",'Mapa de Riesgos Corrupcion '!$O$52),"")</f>
        <v/>
      </c>
      <c r="AI33" s="207" t="str">
        <f>IF(AND('Mapa de Riesgos Corrupcion '!$Y$53="Media",'Mapa de Riesgos Corrupcion '!$AA$53="Catastrófico"),CONCATENATE("R",'Mapa de Riesgos Corrupcion '!$O$53),"")</f>
        <v/>
      </c>
      <c r="AJ33" s="207" t="str">
        <f>IF(AND('Mapa de Riesgos Corrupcion '!$Y$54="Media",'Mapa de Riesgos Corrupcion '!$AA$54="Catastrófico"),CONCATENATE("R",'Mapa de Riesgos Corrupcion '!$O$54),"")</f>
        <v/>
      </c>
      <c r="AK33" s="207" t="str">
        <f>IF(AND('Mapa de Riesgos Corrupcion '!$Y$55="Media",'Mapa de Riesgos Corrupcion '!$AA$55="Catastrófico"),CONCATENATE("R",'Mapa de Riesgos Corrupcion '!$O$55),"")</f>
        <v/>
      </c>
      <c r="AL33" s="207" t="str">
        <f>IF(AND('Mapa de Riesgos Corrupcion '!$Y$56="Media",'Mapa de Riesgos Corrupcion '!$AA$56="Catastrófico"),CONCATENATE("R",'Mapa de Riesgos Corrupcion '!$O$56),"")</f>
        <v/>
      </c>
      <c r="AM33" s="208" t="str">
        <f>IF(AND('Mapa de Riesgos Corrupcion '!$Y$57="Media",'Mapa de Riesgos Corrupcion '!$AA$57="Catastrófico"),CONCATENATE("R",'Mapa de Riesgos Corrupcion '!$O$57),"")</f>
        <v/>
      </c>
      <c r="AN33" s="40"/>
      <c r="AO33" s="372"/>
      <c r="AP33" s="373"/>
      <c r="AQ33" s="373"/>
      <c r="AR33" s="373"/>
      <c r="AS33" s="373"/>
      <c r="AT33" s="374"/>
      <c r="AU33" s="40"/>
      <c r="AV33" s="40"/>
      <c r="AW33" s="40"/>
      <c r="AX33" s="40"/>
      <c r="AY33" s="40"/>
      <c r="AZ33" s="40"/>
      <c r="BA33" s="40"/>
      <c r="BB33" s="40"/>
      <c r="BC33" s="40"/>
      <c r="BD33" s="40"/>
      <c r="BE33" s="40"/>
      <c r="BF33" s="40"/>
      <c r="BG33" s="40"/>
      <c r="BH33" s="40"/>
      <c r="BI33" s="40"/>
      <c r="BJ33" s="40"/>
      <c r="BK33" s="40"/>
      <c r="BL33" s="40"/>
    </row>
    <row r="34" spans="1:80" ht="15" customHeight="1">
      <c r="A34" s="40"/>
      <c r="B34" s="358"/>
      <c r="C34" s="358"/>
      <c r="D34" s="359"/>
      <c r="E34" s="329"/>
      <c r="F34" s="330"/>
      <c r="G34" s="330"/>
      <c r="H34" s="330"/>
      <c r="I34" s="331"/>
      <c r="J34" s="215" t="str">
        <f>IF(AND('Mapa de Riesgos Corrupcion '!$Y$58="Media",'Mapa de Riesgos Corrupcion '!$AA$58="Leve"),CONCATENATE("R",'Mapa de Riesgos Corrupcion '!$O$58),"")</f>
        <v/>
      </c>
      <c r="K34" s="216" t="str">
        <f>IF(AND('Mapa de Riesgos Corrupcion '!$Y$59="Media",'Mapa de Riesgos Corrupcion '!$AA$59="Leve"),CONCATENATE("R",'Mapa de Riesgos Corrupcion '!$O$59),"")</f>
        <v/>
      </c>
      <c r="L34" s="216" t="str">
        <f>IF(AND('Mapa de Riesgos Corrupcion '!$Y$60="Media",'Mapa de Riesgos Corrupcion '!$AA$60="Leve"),CONCATENATE("R",'Mapa de Riesgos Corrupcion '!$O$60),"")</f>
        <v/>
      </c>
      <c r="M34" s="216" t="str">
        <f>IF(AND('Mapa de Riesgos Corrupcion '!$Y$61="Media",'Mapa de Riesgos Corrupcion '!$AA$61="Leve"),CONCATENATE("R",'Mapa de Riesgos Corrupcion '!$O$61),"")</f>
        <v/>
      </c>
      <c r="N34" s="216" t="str">
        <f>IF(AND('Mapa de Riesgos Corrupcion '!$Y$62="Media",'Mapa de Riesgos Corrupcion '!$AA$62="Leve"),CONCATENATE("R",'Mapa de Riesgos Corrupcion '!$O$62),"")</f>
        <v/>
      </c>
      <c r="O34" s="217" t="str">
        <f>IF(AND('Mapa de Riesgos Corrupcion '!$Y$63="Media",'Mapa de Riesgos Corrupcion '!$AA$63="Leve"),CONCATENATE("R",'Mapa de Riesgos Corrupcion '!$O$63),"")</f>
        <v/>
      </c>
      <c r="P34" s="215" t="str">
        <f>IF(AND('Mapa de Riesgos Corrupcion '!$Y$58="Media",'Mapa de Riesgos Corrupcion '!$AA$58="Menor"),CONCATENATE("R",'Mapa de Riesgos Corrupcion '!$O$58),"")</f>
        <v/>
      </c>
      <c r="Q34" s="216" t="str">
        <f>IF(AND('Mapa de Riesgos Corrupcion '!$Y$59="Media",'Mapa de Riesgos Corrupcion '!$AA$59="Menor"),CONCATENATE("R",'Mapa de Riesgos Corrupcion '!$O$59),"")</f>
        <v/>
      </c>
      <c r="R34" s="216" t="str">
        <f>IF(AND('Mapa de Riesgos Corrupcion '!$Y$60="Media",'Mapa de Riesgos Corrupcion '!$AA$60="Menor"),CONCATENATE("R",'Mapa de Riesgos Corrupcion '!$O$60),"")</f>
        <v/>
      </c>
      <c r="S34" s="216" t="str">
        <f>IF(AND('Mapa de Riesgos Corrupcion '!$Y$61="Media",'Mapa de Riesgos Corrupcion '!$AA$61="Menor"),CONCATENATE("R",'Mapa de Riesgos Corrupcion '!$O$61),"")</f>
        <v/>
      </c>
      <c r="T34" s="216" t="str">
        <f>IF(AND('Mapa de Riesgos Corrupcion '!$Y$62="Media",'Mapa de Riesgos Corrupcion '!$AA$62="Menor"),CONCATENATE("R",'Mapa de Riesgos Corrupcion '!$O$62),"")</f>
        <v/>
      </c>
      <c r="U34" s="217" t="str">
        <f>IF(AND('Mapa de Riesgos Corrupcion '!$Y$63="Media",'Mapa de Riesgos Corrupcion '!$AA$63="Menor"),CONCATENATE("R",'Mapa de Riesgos Corrupcion '!$O$63),"")</f>
        <v/>
      </c>
      <c r="V34" s="215" t="str">
        <f>IF(AND('Mapa de Riesgos Corrupcion '!$Y$58="Media",'Mapa de Riesgos Corrupcion '!$AA$58="Moderado"),CONCATENATE("R",'Mapa de Riesgos Corrupcion '!$O$58),"")</f>
        <v/>
      </c>
      <c r="W34" s="216" t="str">
        <f>IF(AND('Mapa de Riesgos Corrupcion '!$Y$59="Media",'Mapa de Riesgos Corrupcion '!$AA$59="Moderado"),CONCATENATE("R",'Mapa de Riesgos Corrupcion '!$O$59),"")</f>
        <v/>
      </c>
      <c r="X34" s="216" t="str">
        <f>IF(AND('Mapa de Riesgos Corrupcion '!$Y$60="Media",'Mapa de Riesgos Corrupcion '!$AA$60="Moderado"),CONCATENATE("R",'Mapa de Riesgos Corrupcion '!$O$60),"")</f>
        <v/>
      </c>
      <c r="Y34" s="216" t="str">
        <f>IF(AND('Mapa de Riesgos Corrupcion '!$Y$61="Media",'Mapa de Riesgos Corrupcion '!$AA$61="Moderado"),CONCATENATE("R",'Mapa de Riesgos Corrupcion '!$O$61),"")</f>
        <v/>
      </c>
      <c r="Z34" s="216" t="str">
        <f>IF(AND('Mapa de Riesgos Corrupcion '!$Y$62="Media",'Mapa de Riesgos Corrupcion '!$AA$62="Moderado"),CONCATENATE("R",'Mapa de Riesgos Corrupcion '!$O$62),"")</f>
        <v/>
      </c>
      <c r="AA34" s="217" t="str">
        <f>IF(AND('Mapa de Riesgos Corrupcion '!$Y$63="Media",'Mapa de Riesgos Corrupcion '!$AA$63="Moderado"),CONCATENATE("R",'Mapa de Riesgos Corrupcion '!$O$63),"")</f>
        <v/>
      </c>
      <c r="AB34" s="35" t="str">
        <f>IF(AND('Mapa de Riesgos Corrupcion '!$Y$58="Media",'Mapa de Riesgos Corrupcion '!$AA$58="Mayor"),CONCATENATE("R",'Mapa de Riesgos Corrupcion '!$O$58),"")</f>
        <v/>
      </c>
      <c r="AC34" s="202" t="str">
        <f>IF(AND('Mapa de Riesgos Corrupcion '!$Y$59="Media",'Mapa de Riesgos Corrupcion '!$AA$59="Mayor"),CONCATENATE("R",'Mapa de Riesgos Corrupcion '!$O$59),"")</f>
        <v/>
      </c>
      <c r="AD34" s="202" t="str">
        <f>IF(AND('Mapa de Riesgos Corrupcion '!$Y$60="Media",'Mapa de Riesgos Corrupcion '!$AA$60="Mayor"),CONCATENATE("R",'Mapa de Riesgos Corrupcion '!$O$60),"")</f>
        <v/>
      </c>
      <c r="AE34" s="202" t="str">
        <f>IF(AND('Mapa de Riesgos Corrupcion '!$Y$61="Media",'Mapa de Riesgos Corrupcion '!$AA$61="Mayor"),CONCATENATE("R",'Mapa de Riesgos Corrupcion '!$O$61),"")</f>
        <v/>
      </c>
      <c r="AF34" s="202" t="str">
        <f>IF(AND('Mapa de Riesgos Corrupcion '!$Y$62="Media",'Mapa de Riesgos Corrupcion '!$AA$62="Mayor"),CONCATENATE("R",'Mapa de Riesgos Corrupcion '!$O$62),"")</f>
        <v/>
      </c>
      <c r="AG34" s="36" t="str">
        <f>IF(AND('Mapa de Riesgos Corrupcion '!$Y$63="Media",'Mapa de Riesgos Corrupcion '!$AA$63="Mayor"),CONCATENATE("R",'Mapa de Riesgos Corrupcion '!$O$63),"")</f>
        <v/>
      </c>
      <c r="AH34" s="206" t="str">
        <f>IF(AND('Mapa de Riesgos Corrupcion '!$Y$58="Media",'Mapa de Riesgos Corrupcion '!$AA$58="Catastrófico"),CONCATENATE("R",'Mapa de Riesgos Corrupcion '!$O$58),"")</f>
        <v/>
      </c>
      <c r="AI34" s="207" t="str">
        <f>IF(AND('Mapa de Riesgos Corrupcion '!$Y$59="Media",'Mapa de Riesgos Corrupcion '!$AA$59="Catastrófico"),CONCATENATE("R",'Mapa de Riesgos Corrupcion '!$O$59),"")</f>
        <v/>
      </c>
      <c r="AJ34" s="207" t="str">
        <f>IF(AND('Mapa de Riesgos Corrupcion '!$Y$60="Media",'Mapa de Riesgos Corrupcion '!$AA$60="Catastrófico"),CONCATENATE("R",'Mapa de Riesgos Corrupcion '!$O$60),"")</f>
        <v/>
      </c>
      <c r="AK34" s="207" t="str">
        <f>IF(AND('Mapa de Riesgos Corrupcion '!$Y$61="Media",'Mapa de Riesgos Corrupcion '!$AA$61="Catastrófico"),CONCATENATE("R",'Mapa de Riesgos Corrupcion '!$O$61),"")</f>
        <v/>
      </c>
      <c r="AL34" s="207" t="str">
        <f>IF(AND('Mapa de Riesgos Corrupcion '!$Y$62="Media",'Mapa de Riesgos Corrupcion '!$AA$62="Catastrófico"),CONCATENATE("R",'Mapa de Riesgos Corrupcion '!$O$62),"")</f>
        <v/>
      </c>
      <c r="AM34" s="208" t="str">
        <f>IF(AND('Mapa de Riesgos Corrupcion '!$Y$63="Media",'Mapa de Riesgos Corrupcion '!$AA$63="Catastrófico"),CONCATENATE("R",'Mapa de Riesgos Corrupcion '!$O$63),"")</f>
        <v/>
      </c>
      <c r="AN34" s="40"/>
      <c r="AO34" s="372"/>
      <c r="AP34" s="373"/>
      <c r="AQ34" s="373"/>
      <c r="AR34" s="373"/>
      <c r="AS34" s="373"/>
      <c r="AT34" s="374"/>
      <c r="AU34" s="40"/>
      <c r="AV34" s="40"/>
      <c r="AW34" s="40"/>
      <c r="AX34" s="40"/>
      <c r="AY34" s="40"/>
      <c r="AZ34" s="40"/>
      <c r="BA34" s="40"/>
      <c r="BB34" s="40"/>
      <c r="BC34" s="40"/>
      <c r="BD34" s="40"/>
      <c r="BE34" s="40"/>
      <c r="BF34" s="40"/>
      <c r="BG34" s="40"/>
      <c r="BH34" s="40"/>
      <c r="BI34" s="40"/>
      <c r="BJ34" s="40"/>
      <c r="BK34" s="40"/>
      <c r="BL34" s="40"/>
    </row>
    <row r="35" spans="1:80" ht="15.75" customHeight="1" thickBot="1">
      <c r="A35" s="40"/>
      <c r="B35" s="358"/>
      <c r="C35" s="358"/>
      <c r="D35" s="359"/>
      <c r="E35" s="332"/>
      <c r="F35" s="333"/>
      <c r="G35" s="333"/>
      <c r="H35" s="333"/>
      <c r="I35" s="334"/>
      <c r="J35" s="218" t="str">
        <f>IF(AND('Mapa de Riesgos Corrupcion '!$Y$64="Media",'Mapa de Riesgos Corrupcion '!$AA$64="Leve"),CONCATENATE("R",'Mapa de Riesgos Corrupcion '!$O$64),"")</f>
        <v/>
      </c>
      <c r="K35" s="219" t="str">
        <f>IF(AND('Mapa de Riesgos Corrupcion '!$Y$65="Media",'Mapa de Riesgos Corrupcion '!$AA$65="Leve"),CONCATENATE("R",'Mapa de Riesgos Corrupcion '!$O$65),"")</f>
        <v/>
      </c>
      <c r="L35" s="219" t="str">
        <f>IF(AND('Mapa de Riesgos Corrupcion '!$Y$66="Media",'Mapa de Riesgos Corrupcion '!$AA$66="Leve"),CONCATENATE("R",'Mapa de Riesgos Corrupcion '!$O$66),"")</f>
        <v/>
      </c>
      <c r="M35" s="219" t="str">
        <f>IF(AND('Mapa de Riesgos Corrupcion '!$Y$67="Media",'Mapa de Riesgos Corrupcion '!$AA$67="Leve"),CONCATENATE("R",'Mapa de Riesgos Corrupcion '!$O$67),"")</f>
        <v/>
      </c>
      <c r="N35" s="219" t="str">
        <f>IF(AND('Mapa de Riesgos Corrupcion '!$Y$68="Media",'Mapa de Riesgos Corrupcion '!$AA$68="Leve"),CONCATENATE("R",'Mapa de Riesgos Corrupcion '!$O$68),"")</f>
        <v/>
      </c>
      <c r="O35" s="220" t="str">
        <f>IF(AND('Mapa de Riesgos Corrupcion '!$Y$69="Media",'Mapa de Riesgos Corrupcion '!$AA$69="Leve"),CONCATENATE("R",'Mapa de Riesgos Corrupcion '!$O$69),"")</f>
        <v/>
      </c>
      <c r="P35" s="218" t="str">
        <f>IF(AND('Mapa de Riesgos Corrupcion '!$Y$64="Media",'Mapa de Riesgos Corrupcion '!$AA$64="Menor"),CONCATENATE("R",'Mapa de Riesgos Corrupcion '!$O$64),"")</f>
        <v/>
      </c>
      <c r="Q35" s="219" t="str">
        <f>IF(AND('Mapa de Riesgos Corrupcion '!$Y$65="Media",'Mapa de Riesgos Corrupcion '!$AA$65="Menor"),CONCATENATE("R",'Mapa de Riesgos Corrupcion '!$O$65),"")</f>
        <v/>
      </c>
      <c r="R35" s="219" t="str">
        <f>IF(AND('Mapa de Riesgos Corrupcion '!$Y$66="Media",'Mapa de Riesgos Corrupcion '!$AA$66="Menor"),CONCATENATE("R",'Mapa de Riesgos Corrupcion '!$O$66),"")</f>
        <v/>
      </c>
      <c r="S35" s="219" t="str">
        <f>IF(AND('Mapa de Riesgos Corrupcion '!$Y$67="Media",'Mapa de Riesgos Corrupcion '!$AA$67="Menor"),CONCATENATE("R",'Mapa de Riesgos Corrupcion '!$O$67),"")</f>
        <v/>
      </c>
      <c r="T35" s="219" t="str">
        <f>IF(AND('Mapa de Riesgos Corrupcion '!$Y$68="Media",'Mapa de Riesgos Corrupcion '!$AA$68="Menor"),CONCATENATE("R",'Mapa de Riesgos Corrupcion '!$O$68),"")</f>
        <v/>
      </c>
      <c r="U35" s="220" t="str">
        <f>IF(AND('Mapa de Riesgos Corrupcion '!$Y$69="Media",'Mapa de Riesgos Corrupcion '!$AA$69="Menor"),CONCATENATE("R",'Mapa de Riesgos Corrupcion '!$O$69),"")</f>
        <v/>
      </c>
      <c r="V35" s="218" t="str">
        <f>IF(AND('Mapa de Riesgos Corrupcion '!$Y$64="Media",'Mapa de Riesgos Corrupcion '!$AA$64="Moderado"),CONCATENATE("R",'Mapa de Riesgos Corrupcion '!$O$64),"")</f>
        <v/>
      </c>
      <c r="W35" s="219" t="str">
        <f>IF(AND('Mapa de Riesgos Corrupcion '!$Y$65="Media",'Mapa de Riesgos Corrupcion '!$AA$65="Moderado"),CONCATENATE("R",'Mapa de Riesgos Corrupcion '!$O$65),"")</f>
        <v/>
      </c>
      <c r="X35" s="219" t="str">
        <f>IF(AND('Mapa de Riesgos Corrupcion '!$Y$66="Media",'Mapa de Riesgos Corrupcion '!$AA$66="Moderado"),CONCATENATE("R",'Mapa de Riesgos Corrupcion '!$O$66),"")</f>
        <v/>
      </c>
      <c r="Y35" s="219" t="str">
        <f>IF(AND('Mapa de Riesgos Corrupcion '!$Y$67="Media",'Mapa de Riesgos Corrupcion '!$AA$67="Moderado"),CONCATENATE("R",'Mapa de Riesgos Corrupcion '!$O$67),"")</f>
        <v/>
      </c>
      <c r="Z35" s="219" t="str">
        <f>IF(AND('Mapa de Riesgos Corrupcion '!$Y$68="Media",'Mapa de Riesgos Corrupcion '!$AA$68="Moderado"),CONCATENATE("R",'Mapa de Riesgos Corrupcion '!$O$68),"")</f>
        <v/>
      </c>
      <c r="AA35" s="220" t="str">
        <f>IF(AND('Mapa de Riesgos Corrupcion '!$Y$69="Media",'Mapa de Riesgos Corrupcion '!$AA$69="Moderado"),CONCATENATE("R",'Mapa de Riesgos Corrupcion '!$O$69),"")</f>
        <v/>
      </c>
      <c r="AB35" s="37" t="str">
        <f>IF(AND('Mapa de Riesgos Corrupcion '!$Y$64="Media",'Mapa de Riesgos Corrupcion '!$AA$64="Mayor"),CONCATENATE("R",'Mapa de Riesgos Corrupcion '!$O$64),"")</f>
        <v/>
      </c>
      <c r="AC35" s="38" t="str">
        <f>IF(AND('Mapa de Riesgos Corrupcion '!$Y$65="Media",'Mapa de Riesgos Corrupcion '!$AA$65="Mayor"),CONCATENATE("R",'Mapa de Riesgos Corrupcion '!$O$65),"")</f>
        <v/>
      </c>
      <c r="AD35" s="38" t="str">
        <f>IF(AND('Mapa de Riesgos Corrupcion '!$Y$66="Media",'Mapa de Riesgos Corrupcion '!$AA$66="Mayor"),CONCATENATE("R",'Mapa de Riesgos Corrupcion '!$O$66),"")</f>
        <v/>
      </c>
      <c r="AE35" s="38" t="str">
        <f>IF(AND('Mapa de Riesgos Corrupcion '!$Y$67="Media",'Mapa de Riesgos Corrupcion '!$AA$67="Mayor"),CONCATENATE("R",'Mapa de Riesgos Corrupcion '!$O$67),"")</f>
        <v/>
      </c>
      <c r="AF35" s="38" t="str">
        <f>IF(AND('Mapa de Riesgos Corrupcion '!$Y$68="Media",'Mapa de Riesgos Corrupcion '!$AA$68="Mayor"),CONCATENATE("R",'Mapa de Riesgos Corrupcion '!$O$68),"")</f>
        <v/>
      </c>
      <c r="AG35" s="39" t="str">
        <f>IF(AND('Mapa de Riesgos Corrupcion '!$Y$69="Media",'Mapa de Riesgos Corrupcion '!$AA$69="Mayor"),CONCATENATE("R",'Mapa de Riesgos Corrupcion '!$O$69),"")</f>
        <v/>
      </c>
      <c r="AH35" s="209" t="str">
        <f>IF(AND('Mapa de Riesgos Corrupcion '!$Y$64="Media",'Mapa de Riesgos Corrupcion '!$AA$64="Catastrófico"),CONCATENATE("R",'Mapa de Riesgos Corrupcion '!$O$64),"")</f>
        <v/>
      </c>
      <c r="AI35" s="210" t="str">
        <f>IF(AND('Mapa de Riesgos Corrupcion '!$Y$65="Media",'Mapa de Riesgos Corrupcion '!$AA$65="Catastrófico"),CONCATENATE("R",'Mapa de Riesgos Corrupcion '!$O$65),"")</f>
        <v/>
      </c>
      <c r="AJ35" s="210" t="str">
        <f>IF(AND('Mapa de Riesgos Corrupcion '!$Y$66="Media",'Mapa de Riesgos Corrupcion '!$AA$66="Catastrófico"),CONCATENATE("R",'Mapa de Riesgos Corrupcion '!$O$66),"")</f>
        <v/>
      </c>
      <c r="AK35" s="210" t="str">
        <f>IF(AND('Mapa de Riesgos Corrupcion '!$Y$67="Media",'Mapa de Riesgos Corrupcion '!$AA$67="Catastrófico"),CONCATENATE("R",'Mapa de Riesgos Corrupcion '!$O$67),"")</f>
        <v/>
      </c>
      <c r="AL35" s="210" t="str">
        <f>IF(AND('Mapa de Riesgos Corrupcion '!$Y$68="Media",'Mapa de Riesgos Corrupcion '!$AA$68="Catastrófico"),CONCATENATE("R",'Mapa de Riesgos Corrupcion '!$O$68),"")</f>
        <v/>
      </c>
      <c r="AM35" s="211" t="str">
        <f>IF(AND('Mapa de Riesgos Corrupcion '!$Y$69="Media",'Mapa de Riesgos Corrupcion '!$AA$69="Catastrófico"),CONCATENATE("R",'Mapa de Riesgos Corrupcion '!$O$69),"")</f>
        <v/>
      </c>
      <c r="AN35" s="40"/>
      <c r="AO35" s="375"/>
      <c r="AP35" s="376"/>
      <c r="AQ35" s="376"/>
      <c r="AR35" s="376"/>
      <c r="AS35" s="376"/>
      <c r="AT35" s="377"/>
      <c r="AU35" s="40"/>
      <c r="AV35" s="40"/>
      <c r="AW35" s="40"/>
      <c r="AX35" s="40"/>
      <c r="AY35" s="40"/>
      <c r="AZ35" s="40"/>
      <c r="BA35" s="40"/>
      <c r="BB35" s="40"/>
      <c r="BC35" s="40"/>
      <c r="BD35" s="40"/>
      <c r="BE35" s="40"/>
      <c r="BF35" s="40"/>
      <c r="BG35" s="40"/>
      <c r="BH35" s="40"/>
      <c r="BI35" s="40"/>
      <c r="BJ35" s="40"/>
      <c r="BK35" s="40"/>
      <c r="BL35" s="40"/>
    </row>
    <row r="36" spans="1:80" ht="15" customHeight="1">
      <c r="A36" s="40"/>
      <c r="B36" s="358"/>
      <c r="C36" s="358"/>
      <c r="D36" s="359"/>
      <c r="E36" s="326" t="s">
        <v>112</v>
      </c>
      <c r="F36" s="327"/>
      <c r="G36" s="327"/>
      <c r="H36" s="327"/>
      <c r="I36" s="327"/>
      <c r="J36" s="221" t="str">
        <f>IF(AND('Mapa de Riesgos Corrupcion '!$Y$10="Baja",'Mapa de Riesgos Corrupcion '!$AA$10="Leve"),CONCATENATE("R",'Mapa de Riesgos Corrupcion '!$O$10),"")</f>
        <v/>
      </c>
      <c r="K36" s="222" t="str">
        <f>IF(AND('Mapa de Riesgos Corrupcion '!$Y$11="Baja",'Mapa de Riesgos Corrupcion '!$AA$11="Leve"),CONCATENATE("R",'Mapa de Riesgos Corrupcion '!$O$11),"")</f>
        <v/>
      </c>
      <c r="L36" s="222" t="str">
        <f>IF(AND('Mapa de Riesgos Corrupcion '!$Y$12="Baja",'Mapa de Riesgos Corrupcion '!$AA$12="Leve"),CONCATENATE("R",'Mapa de Riesgos Corrupcion '!$O$12),"")</f>
        <v>R3</v>
      </c>
      <c r="M36" s="222" t="str">
        <f>IF(AND('Mapa de Riesgos Corrupcion '!$Y$13="Baja",'Mapa de Riesgos Corrupcion '!$AA$13="Leve"),CONCATENATE("R",'Mapa de Riesgos Corrupcion '!$O$13),"")</f>
        <v/>
      </c>
      <c r="N36" s="222" t="str">
        <f>IF(AND('Mapa de Riesgos Corrupcion '!$Y$14="Baja",'Mapa de Riesgos Corrupcion '!$AA$14="Leve"),CONCATENATE("R",'Mapa de Riesgos Corrupcion '!$O$14),"")</f>
        <v/>
      </c>
      <c r="O36" s="223" t="str">
        <f>IF(AND('Mapa de Riesgos Corrupcion '!$Y$15="Baja",'Mapa de Riesgos Corrupcion '!$AA$15="Leve"),CONCATENATE("R",'Mapa de Riesgos Corrupcion '!$O$15),"")</f>
        <v/>
      </c>
      <c r="P36" s="212" t="str">
        <f>IF(AND('Mapa de Riesgos Corrupcion '!$Y$10="Baja",'Mapa de Riesgos Corrupcion '!$AA$10="Menor"),CONCATENATE("R",'Mapa de Riesgos Corrupcion '!$O$10),"")</f>
        <v>R1</v>
      </c>
      <c r="Q36" s="213" t="str">
        <f>IF(AND('Mapa de Riesgos Corrupcion '!$Y$11="Baja",'Mapa de Riesgos Corrupcion '!$AA$11="Menor"),CONCATENATE("R",'Mapa de Riesgos Corrupcion '!$O$11),"")</f>
        <v/>
      </c>
      <c r="R36" s="213" t="str">
        <f>IF(AND('Mapa de Riesgos Corrupcion '!$Y$12="Baja",'Mapa de Riesgos Corrupcion '!$AA$12="Menor"),CONCATENATE("R",'Mapa de Riesgos Corrupcion '!$O$12),"")</f>
        <v/>
      </c>
      <c r="S36" s="213" t="str">
        <f>IF(AND('Mapa de Riesgos Corrupcion '!$Y$13="Baja",'Mapa de Riesgos Corrupcion '!$AA$13="Menor"),CONCATENATE("R",'Mapa de Riesgos Corrupcion '!$O$13),"")</f>
        <v/>
      </c>
      <c r="T36" s="213" t="str">
        <f>IF(AND('Mapa de Riesgos Corrupcion '!$Y$14="Baja",'Mapa de Riesgos Corrupcion '!$AA$14="Menor"),CONCATENATE("R",'Mapa de Riesgos Corrupcion '!$O$14),"")</f>
        <v>R5</v>
      </c>
      <c r="U36" s="214" t="str">
        <f>IF(AND('Mapa de Riesgos Corrupcion '!$Y$15="Baja",'Mapa de Riesgos Corrupcion '!$AA$15="Menor"),CONCATENATE("R",'Mapa de Riesgos Corrupcion '!$O$15),"")</f>
        <v/>
      </c>
      <c r="V36" s="212" t="str">
        <f>IF(AND('Mapa de Riesgos Corrupcion '!$Y$10="Baja",'Mapa de Riesgos Corrupcion '!$AA$10="Moderado"),CONCATENATE("R",'Mapa de Riesgos Corrupcion '!$O$10),"")</f>
        <v/>
      </c>
      <c r="W36" s="213" t="str">
        <f>IF(AND('Mapa de Riesgos Corrupcion '!$Y$11="Baja",'Mapa de Riesgos Corrupcion '!$AA$11="Moderado"),CONCATENATE("R",'Mapa de Riesgos Corrupcion '!$O$11),"")</f>
        <v>R2</v>
      </c>
      <c r="X36" s="213" t="str">
        <f>IF(AND('Mapa de Riesgos Corrupcion '!$Y$12="Baja",'Mapa de Riesgos Corrupcion '!$AA$12="Moderado"),CONCATENATE("R",'Mapa de Riesgos Corrupcion '!$O$12),"")</f>
        <v/>
      </c>
      <c r="Y36" s="213" t="str">
        <f>IF(AND('Mapa de Riesgos Corrupcion '!$Y$13="Baja",'Mapa de Riesgos Corrupcion '!$AA$13="Moderado"),CONCATENATE("R",'Mapa de Riesgos Corrupcion '!$O$13),"")</f>
        <v>R4</v>
      </c>
      <c r="Z36" s="213" t="str">
        <f>IF(AND('Mapa de Riesgos Corrupcion '!$Y$14="Baja",'Mapa de Riesgos Corrupcion '!$AA$14="Moderado"),CONCATENATE("R",'Mapa de Riesgos Corrupcion '!$O$14),"")</f>
        <v/>
      </c>
      <c r="AA36" s="214" t="str">
        <f>IF(AND('Mapa de Riesgos Corrupcion '!$Y$15="Baja",'Mapa de Riesgos Corrupcion '!$AA$15="Moderado"),CONCATENATE("R",'Mapa de Riesgos Corrupcion '!$O$15),"")</f>
        <v>R6</v>
      </c>
      <c r="AB36" s="32" t="str">
        <f>IF(AND('Mapa de Riesgos Corrupcion '!$Y$10="Baja",'Mapa de Riesgos Corrupcion '!$AA$10="Mayor"),CONCATENATE("R",'Mapa de Riesgos Corrupcion '!$O$10),"")</f>
        <v/>
      </c>
      <c r="AC36" s="33" t="str">
        <f>IF(AND('Mapa de Riesgos Corrupcion '!$Y$11="Baja",'Mapa de Riesgos Corrupcion '!$AA$11="Mayor"),CONCATENATE("R",'Mapa de Riesgos Corrupcion '!$O$11),"")</f>
        <v/>
      </c>
      <c r="AD36" s="33" t="str">
        <f>IF(AND('Mapa de Riesgos Corrupcion '!$Y$12="Baja",'Mapa de Riesgos Corrupcion '!$AA$12="Mayor"),CONCATENATE("R",'Mapa de Riesgos Corrupcion '!$O$12),"")</f>
        <v/>
      </c>
      <c r="AE36" s="33" t="str">
        <f>IF(AND('Mapa de Riesgos Corrupcion '!$Y$13="Baja",'Mapa de Riesgos Corrupcion '!$AA$13="Mayor"),CONCATENATE("R",'Mapa de Riesgos Corrupcion '!$O$13),"")</f>
        <v/>
      </c>
      <c r="AF36" s="33" t="str">
        <f>IF(AND('Mapa de Riesgos Corrupcion '!$Y$14="Baja",'Mapa de Riesgos Corrupcion '!$AA$14="Mayor"),CONCATENATE("R",'Mapa de Riesgos Corrupcion '!$O$14),"")</f>
        <v/>
      </c>
      <c r="AG36" s="34" t="str">
        <f>IF(AND('Mapa de Riesgos Corrupcion '!$Y$15="Baja",'Mapa de Riesgos Corrupcion '!$AA$15="Mayor"),CONCATENATE("R",'Mapa de Riesgos Corrupcion '!$O$15),"")</f>
        <v/>
      </c>
      <c r="AH36" s="203" t="str">
        <f>IF(AND('Mapa de Riesgos Corrupcion '!$Y$10="Baja",'Mapa de Riesgos Corrupcion '!$AA$10="Catastrófico"),CONCATENATE("R",'Mapa de Riesgos Corrupcion '!$O$10),"")</f>
        <v/>
      </c>
      <c r="AI36" s="204" t="str">
        <f>IF(AND('Mapa de Riesgos Corrupcion '!$Y$11="Baja",'Mapa de Riesgos Corrupcion '!$AA$11="Catastrófico"),CONCATENATE("R",'Mapa de Riesgos Corrupcion '!$O$11),"")</f>
        <v/>
      </c>
      <c r="AJ36" s="204" t="str">
        <f>IF(AND('Mapa de Riesgos Corrupcion '!$Y$12="Baja",'Mapa de Riesgos Corrupcion '!$AA$12="Catastrófico"),CONCATENATE("R",'Mapa de Riesgos Corrupcion '!$O$12),"")</f>
        <v/>
      </c>
      <c r="AK36" s="204" t="str">
        <f>IF(AND('Mapa de Riesgos Corrupcion '!$Y$13="Baja",'Mapa de Riesgos Corrupcion '!$AA$13="Catastrófico"),CONCATENATE("R",'Mapa de Riesgos Corrupcion '!$O$13),"")</f>
        <v/>
      </c>
      <c r="AL36" s="204" t="str">
        <f>IF(AND('Mapa de Riesgos Corrupcion '!$Y$14="Baja",'Mapa de Riesgos Corrupcion '!$AA$14="Catastrófico"),CONCATENATE("R",'Mapa de Riesgos Corrupcion '!$O$14),"")</f>
        <v/>
      </c>
      <c r="AM36" s="205" t="str">
        <f>IF(AND('Mapa de Riesgos Corrupcion '!$Y$15="Baja",'Mapa de Riesgos Corrupcion '!$AA$15="Catastrófico"),CONCATENATE("R",'Mapa de Riesgos Corrupcion '!$O$15),"")</f>
        <v/>
      </c>
      <c r="AN36" s="40"/>
      <c r="AO36" s="360" t="s">
        <v>80</v>
      </c>
      <c r="AP36" s="361"/>
      <c r="AQ36" s="361"/>
      <c r="AR36" s="361"/>
      <c r="AS36" s="361"/>
      <c r="AT36" s="362"/>
      <c r="AU36" s="40"/>
      <c r="AV36" s="40"/>
      <c r="AW36" s="40"/>
      <c r="AX36" s="40"/>
      <c r="AY36" s="40"/>
      <c r="AZ36" s="40"/>
      <c r="BA36" s="40"/>
      <c r="BB36" s="40"/>
      <c r="BC36" s="40"/>
      <c r="BD36" s="40"/>
      <c r="BE36" s="40"/>
      <c r="BF36" s="40"/>
      <c r="BG36" s="40"/>
      <c r="BH36" s="40"/>
      <c r="BI36" s="40"/>
      <c r="BJ36" s="40"/>
      <c r="BK36" s="40"/>
      <c r="BL36" s="40"/>
    </row>
    <row r="37" spans="1:80" ht="15" customHeight="1">
      <c r="A37" s="40"/>
      <c r="B37" s="358"/>
      <c r="C37" s="358"/>
      <c r="D37" s="359"/>
      <c r="E37" s="345"/>
      <c r="F37" s="330"/>
      <c r="G37" s="330"/>
      <c r="H37" s="330"/>
      <c r="I37" s="330"/>
      <c r="J37" s="224" t="str">
        <f>IF(AND('Mapa de Riesgos Corrupcion '!$Y$16="Baja",'Mapa de Riesgos Corrupcion '!$AA$16="Leve"),CONCATENATE("R",'Mapa de Riesgos Corrupcion '!$O$16),"")</f>
        <v>R7</v>
      </c>
      <c r="K37" s="225" t="str">
        <f>IF(AND('Mapa de Riesgos Corrupcion '!$Y$17="Baja",'Mapa de Riesgos Corrupcion '!$AA$17="Leve"),CONCATENATE("R",'Mapa de Riesgos Corrupcion '!$O$17),"")</f>
        <v/>
      </c>
      <c r="L37" s="225" t="str">
        <f>IF(AND('Mapa de Riesgos Corrupcion '!$Y$18="Baja",'Mapa de Riesgos Corrupcion '!$AA$18="Leve"),CONCATENATE("R",'Mapa de Riesgos Corrupcion '!$O$18),"")</f>
        <v/>
      </c>
      <c r="M37" s="225" t="str">
        <f>IF(AND('Mapa de Riesgos Corrupcion '!$Y$19="Baja",'Mapa de Riesgos Corrupcion '!$AA$19="Leve"),CONCATENATE("R",'Mapa de Riesgos Corrupcion '!$O$19),"")</f>
        <v/>
      </c>
      <c r="N37" s="225" t="str">
        <f>IF(AND('Mapa de Riesgos Corrupcion '!$Y$20="Baja",'Mapa de Riesgos Corrupcion '!$AA$20="Leve"),CONCATENATE("R",'Mapa de Riesgos Corrupcion '!$O$20),"")</f>
        <v/>
      </c>
      <c r="O37" s="226" t="str">
        <f>IF(AND('Mapa de Riesgos Corrupcion '!$Y$21="Baja",'Mapa de Riesgos Corrupcion '!$AA$21="Leve"),CONCATENATE("R",'Mapa de Riesgos Corrupcion '!$O$21),"")</f>
        <v/>
      </c>
      <c r="P37" s="215" t="str">
        <f>IF(AND('Mapa de Riesgos Corrupcion '!$Y$16="Baja",'Mapa de Riesgos Corrupcion '!$AA$16="Menor"),CONCATENATE("R",'Mapa de Riesgos Corrupcion '!$O$16),"")</f>
        <v/>
      </c>
      <c r="Q37" s="216" t="str">
        <f>IF(AND('Mapa de Riesgos Corrupcion '!$Y$17="Baja",'Mapa de Riesgos Corrupcion '!$AA$17="Menor"),CONCATENATE("R",'Mapa de Riesgos Corrupcion '!$O$17),"")</f>
        <v/>
      </c>
      <c r="R37" s="216" t="str">
        <f>IF(AND('Mapa de Riesgos Corrupcion '!$Y$18="Baja",'Mapa de Riesgos Corrupcion '!$AA$18="Menor"),CONCATENATE("R",'Mapa de Riesgos Corrupcion '!$O$18),"")</f>
        <v>R9</v>
      </c>
      <c r="S37" s="216" t="str">
        <f>IF(AND('Mapa de Riesgos Corrupcion '!$Y$19="Baja",'Mapa de Riesgos Corrupcion '!$AA$19="Menor"),CONCATENATE("R",'Mapa de Riesgos Corrupcion '!$O$19),"")</f>
        <v/>
      </c>
      <c r="T37" s="216" t="str">
        <f>IF(AND('Mapa de Riesgos Corrupcion '!$Y$20="Baja",'Mapa de Riesgos Corrupcion '!$AA$20="Menor"),CONCATENATE("R",'Mapa de Riesgos Corrupcion '!$O$20),"")</f>
        <v/>
      </c>
      <c r="U37" s="217" t="str">
        <f>IF(AND('Mapa de Riesgos Corrupcion '!$Y$21="Baja",'Mapa de Riesgos Corrupcion '!$AA$21="Menor"),CONCATENATE("R",'Mapa de Riesgos Corrupcion '!$O$21),"")</f>
        <v>R12</v>
      </c>
      <c r="V37" s="215" t="str">
        <f>IF(AND('Mapa de Riesgos Corrupcion '!$Y$16="Baja",'Mapa de Riesgos Corrupcion '!$AA$16="Moderado"),CONCATENATE("R",'Mapa de Riesgos Corrupcion '!$O$16),"")</f>
        <v/>
      </c>
      <c r="W37" s="216" t="str">
        <f>IF(AND('Mapa de Riesgos Corrupcion '!$Y$17="Baja",'Mapa de Riesgos Corrupcion '!$AA$17="Moderado"),CONCATENATE("R",'Mapa de Riesgos Corrupcion '!$O$17),"")</f>
        <v>R8</v>
      </c>
      <c r="X37" s="216" t="str">
        <f>IF(AND('Mapa de Riesgos Corrupcion '!$Y$18="Baja",'Mapa de Riesgos Corrupcion '!$AA$18="Moderado"),CONCATENATE("R",'Mapa de Riesgos Corrupcion '!$O$18),"")</f>
        <v/>
      </c>
      <c r="Y37" s="216" t="str">
        <f>IF(AND('Mapa de Riesgos Corrupcion '!$Y$19="Baja",'Mapa de Riesgos Corrupcion '!$AA$19="Moderado"),CONCATENATE("R",'Mapa de Riesgos Corrupcion '!$O$19),"")</f>
        <v/>
      </c>
      <c r="Z37" s="216" t="str">
        <f>IF(AND('Mapa de Riesgos Corrupcion '!$Y$20="Baja",'Mapa de Riesgos Corrupcion '!$AA$20="Moderado"),CONCATENATE("R",'Mapa de Riesgos Corrupcion '!$O$20),"")</f>
        <v/>
      </c>
      <c r="AA37" s="217" t="str">
        <f>IF(AND('Mapa de Riesgos Corrupcion '!$Y$21="Baja",'Mapa de Riesgos Corrupcion '!$AA$21="Moderado"),CONCATENATE("R",'Mapa de Riesgos Corrupcion '!$O$21),"")</f>
        <v/>
      </c>
      <c r="AB37" s="35" t="str">
        <f>IF(AND('Mapa de Riesgos Corrupcion '!$Y$16="Baja",'Mapa de Riesgos Corrupcion '!$AA$16="Mayor"),CONCATENATE("R",'Mapa de Riesgos Corrupcion '!$O$16),"")</f>
        <v/>
      </c>
      <c r="AC37" s="202" t="str">
        <f>IF(AND('Mapa de Riesgos Corrupcion '!$Y$17="Baja",'Mapa de Riesgos Corrupcion '!$AA$17="Mayor"),CONCATENATE("R",'Mapa de Riesgos Corrupcion '!$O$17),"")</f>
        <v/>
      </c>
      <c r="AD37" s="202" t="str">
        <f>IF(AND('Mapa de Riesgos Corrupcion '!$Y$18="Baja",'Mapa de Riesgos Corrupcion '!$AA$18="Mayor"),CONCATENATE("R",'Mapa de Riesgos Corrupcion '!$O$18),"")</f>
        <v/>
      </c>
      <c r="AE37" s="202" t="str">
        <f>IF(AND('Mapa de Riesgos Corrupcion '!$Y$19="Baja",'Mapa de Riesgos Corrupcion '!$AA$19="Mayor"),CONCATENATE("R",'Mapa de Riesgos Corrupcion '!$O$19),"")</f>
        <v>R10</v>
      </c>
      <c r="AF37" s="202" t="str">
        <f>IF(AND('Mapa de Riesgos Corrupcion '!$Y$20="Baja",'Mapa de Riesgos Corrupcion '!$AA$20="Mayor"),CONCATENATE("R",'Mapa de Riesgos Corrupcion '!$O$20),"")</f>
        <v>R11</v>
      </c>
      <c r="AG37" s="36" t="str">
        <f>IF(AND('Mapa de Riesgos Corrupcion '!$Y$21="Baja",'Mapa de Riesgos Corrupcion '!$AA$21="Mayor"),CONCATENATE("R",'Mapa de Riesgos Corrupcion '!$O$21),"")</f>
        <v/>
      </c>
      <c r="AH37" s="206" t="str">
        <f>IF(AND('Mapa de Riesgos Corrupcion '!$Y$16="Baja",'Mapa de Riesgos Corrupcion '!$AA$16="Catastrófico"),CONCATENATE("R",'Mapa de Riesgos Corrupcion '!$O$16),"")</f>
        <v/>
      </c>
      <c r="AI37" s="207" t="str">
        <f>IF(AND('Mapa de Riesgos Corrupcion '!$Y$17="Baja",'Mapa de Riesgos Corrupcion '!$AA$17="Catastrófico"),CONCATENATE("R",'Mapa de Riesgos Corrupcion '!$O$17),"")</f>
        <v/>
      </c>
      <c r="AJ37" s="207" t="str">
        <f>IF(AND('Mapa de Riesgos Corrupcion '!$Y$18="Baja",'Mapa de Riesgos Corrupcion '!$AA$18="Catastrófico"),CONCATENATE("R",'Mapa de Riesgos Corrupcion '!$O$18),"")</f>
        <v/>
      </c>
      <c r="AK37" s="207" t="str">
        <f>IF(AND('Mapa de Riesgos Corrupcion '!$Y$19="Baja",'Mapa de Riesgos Corrupcion '!$AA$19="Catastrófico"),CONCATENATE("R",'Mapa de Riesgos Corrupcion '!$O$19),"")</f>
        <v/>
      </c>
      <c r="AL37" s="207" t="str">
        <f>IF(AND('Mapa de Riesgos Corrupcion '!$Y$20="Baja",'Mapa de Riesgos Corrupcion '!$AA$20="Catastrófico"),CONCATENATE("R",'Mapa de Riesgos Corrupcion '!$O$20),"")</f>
        <v/>
      </c>
      <c r="AM37" s="208" t="str">
        <f>IF(AND('Mapa de Riesgos Corrupcion '!$Y$21="Baja",'Mapa de Riesgos Corrupcion '!$AA$21="Catastrófico"),CONCATENATE("R",'Mapa de Riesgos Corrupcion '!$O$21),"")</f>
        <v/>
      </c>
      <c r="AN37" s="40"/>
      <c r="AO37" s="363"/>
      <c r="AP37" s="364"/>
      <c r="AQ37" s="364"/>
      <c r="AR37" s="364"/>
      <c r="AS37" s="364"/>
      <c r="AT37" s="365"/>
      <c r="AU37" s="40"/>
      <c r="AV37" s="40"/>
      <c r="AW37" s="40"/>
      <c r="AX37" s="40"/>
      <c r="AY37" s="40"/>
      <c r="AZ37" s="40"/>
      <c r="BA37" s="40"/>
      <c r="BB37" s="40"/>
      <c r="BC37" s="40"/>
      <c r="BD37" s="40"/>
      <c r="BE37" s="40"/>
      <c r="BF37" s="40"/>
      <c r="BG37" s="40"/>
      <c r="BH37" s="40"/>
      <c r="BI37" s="40"/>
      <c r="BJ37" s="40"/>
      <c r="BK37" s="40"/>
      <c r="BL37" s="40"/>
    </row>
    <row r="38" spans="1:80" ht="15" customHeight="1">
      <c r="A38" s="40"/>
      <c r="B38" s="358"/>
      <c r="C38" s="358"/>
      <c r="D38" s="359"/>
      <c r="E38" s="329"/>
      <c r="F38" s="330"/>
      <c r="G38" s="330"/>
      <c r="H38" s="330"/>
      <c r="I38" s="330"/>
      <c r="J38" s="224" t="str">
        <f>IF(AND('Mapa de Riesgos Corrupcion '!$Y$22="Baja",'Mapa de Riesgos Corrupcion '!$AA$22="Leve"),CONCATENATE("R",'Mapa de Riesgos Corrupcion '!$O$22),"")</f>
        <v/>
      </c>
      <c r="K38" s="225" t="str">
        <f>IF(AND('Mapa de Riesgos Corrupcion '!$Y$23="Baja",'Mapa de Riesgos Corrupcion '!$AA$23="Leve"),CONCATENATE("R",'Mapa de Riesgos Corrupcion '!$O$23),"")</f>
        <v/>
      </c>
      <c r="L38" s="225" t="str">
        <f>IF(AND('Mapa de Riesgos Corrupcion '!$Y$24="Baja",'Mapa de Riesgos Corrupcion '!$AA$24="Leve"),CONCATENATE("R",'Mapa de Riesgos Corrupcion '!$O$24),"")</f>
        <v/>
      </c>
      <c r="M38" s="225" t="str">
        <f>IF(AND('Mapa de Riesgos Corrupcion '!$Y$25="Baja",'Mapa de Riesgos Corrupcion '!$AA$25="Leve"),CONCATENATE("R",'Mapa de Riesgos Corrupcion '!$O$25),"")</f>
        <v/>
      </c>
      <c r="N38" s="225" t="str">
        <f>IF(AND('Mapa de Riesgos Corrupcion '!$Y$26="Baja",'Mapa de Riesgos Corrupcion '!$AA$26="Leve"),CONCATENATE("R",'Mapa de Riesgos Corrupcion '!$O$26),"")</f>
        <v>R17</v>
      </c>
      <c r="O38" s="226" t="str">
        <f>IF(AND('Mapa de Riesgos Corrupcion '!$Y$27="Baja",'Mapa de Riesgos Corrupcion '!$AA$27="Leve"),CONCATENATE("R",'Mapa de Riesgos Corrupcion '!$O$27),"")</f>
        <v/>
      </c>
      <c r="P38" s="215" t="str">
        <f>IF(AND('Mapa de Riesgos Corrupcion '!$Y$22="Baja",'Mapa de Riesgos Corrupcion '!$AA$22="Menor"),CONCATENATE("R",'Mapa de Riesgos Corrupcion '!$O$22),"")</f>
        <v/>
      </c>
      <c r="Q38" s="216" t="str">
        <f>IF(AND('Mapa de Riesgos Corrupcion '!$Y$23="Baja",'Mapa de Riesgos Corrupcion '!$AA$23="Menor"),CONCATENATE("R",'Mapa de Riesgos Corrupcion '!$O$23),"")</f>
        <v>R14</v>
      </c>
      <c r="R38" s="216" t="str">
        <f>IF(AND('Mapa de Riesgos Corrupcion '!$Y$24="Baja",'Mapa de Riesgos Corrupcion '!$AA$24="Menor"),CONCATENATE("R",'Mapa de Riesgos Corrupcion '!$O$24),"")</f>
        <v/>
      </c>
      <c r="S38" s="216" t="str">
        <f>IF(AND('Mapa de Riesgos Corrupcion '!$Y$25="Baja",'Mapa de Riesgos Corrupcion '!$AA$25="Menor"),CONCATENATE("R",'Mapa de Riesgos Corrupcion '!$O$25),"")</f>
        <v/>
      </c>
      <c r="T38" s="216" t="str">
        <f>IF(AND('Mapa de Riesgos Corrupcion '!$Y$26="Baja",'Mapa de Riesgos Corrupcion '!$AA$26="Menor"),CONCATENATE("R",'Mapa de Riesgos Corrupcion '!$O$26),"")</f>
        <v/>
      </c>
      <c r="U38" s="217" t="str">
        <f>IF(AND('Mapa de Riesgos Corrupcion '!$Y$27="Baja",'Mapa de Riesgos Corrupcion '!$AA$27="Menor"),CONCATENATE("R",'Mapa de Riesgos Corrupcion '!$O$27),"")</f>
        <v/>
      </c>
      <c r="V38" s="215" t="str">
        <f>IF(AND('Mapa de Riesgos Corrupcion '!$Y$22="Baja",'Mapa de Riesgos Corrupcion '!$AA$22="Moderado"),CONCATENATE("R",'Mapa de Riesgos Corrupcion '!$O$22),"")</f>
        <v/>
      </c>
      <c r="W38" s="216" t="str">
        <f>IF(AND('Mapa de Riesgos Corrupcion '!$Y$23="Baja",'Mapa de Riesgos Corrupcion '!$AA$23="Moderado"),CONCATENATE("R",'Mapa de Riesgos Corrupcion '!$O$23),"")</f>
        <v/>
      </c>
      <c r="X38" s="216" t="str">
        <f>IF(AND('Mapa de Riesgos Corrupcion '!$Y$24="Baja",'Mapa de Riesgos Corrupcion '!$AA$24="Moderado"),CONCATENATE("R",'Mapa de Riesgos Corrupcion '!$O$24),"")</f>
        <v/>
      </c>
      <c r="Y38" s="216" t="str">
        <f>IF(AND('Mapa de Riesgos Corrupcion '!$Y$25="Baja",'Mapa de Riesgos Corrupcion '!$AA$25="Moderado"),CONCATENATE("R",'Mapa de Riesgos Corrupcion '!$O$25),"")</f>
        <v/>
      </c>
      <c r="Z38" s="216" t="str">
        <f>IF(AND('Mapa de Riesgos Corrupcion '!$Y$26="Baja",'Mapa de Riesgos Corrupcion '!$AA$26="Moderado"),CONCATENATE("R",'Mapa de Riesgos Corrupcion '!$O$26),"")</f>
        <v/>
      </c>
      <c r="AA38" s="217" t="str">
        <f>IF(AND('Mapa de Riesgos Corrupcion '!$Y$27="Baja",'Mapa de Riesgos Corrupcion '!$AA$27="Moderado"),CONCATENATE("R",'Mapa de Riesgos Corrupcion '!$O$27),"")</f>
        <v/>
      </c>
      <c r="AB38" s="35" t="str">
        <f>IF(AND('Mapa de Riesgos Corrupcion '!$Y$22="Baja",'Mapa de Riesgos Corrupcion '!$AA$22="Mayor"),CONCATENATE("R",'Mapa de Riesgos Corrupcion '!$O$22),"")</f>
        <v>R13</v>
      </c>
      <c r="AC38" s="202" t="str">
        <f>IF(AND('Mapa de Riesgos Corrupcion '!$Y$23="Baja",'Mapa de Riesgos Corrupcion '!$AA$23="Mayor"),CONCATENATE("R",'Mapa de Riesgos Corrupcion '!$O$23),"")</f>
        <v/>
      </c>
      <c r="AD38" s="202" t="str">
        <f>IF(AND('Mapa de Riesgos Corrupcion '!$Y$24="Baja",'Mapa de Riesgos Corrupcion '!$AA$24="Mayor"),CONCATENATE("R",'Mapa de Riesgos Corrupcion '!$O$24),"")</f>
        <v>R15</v>
      </c>
      <c r="AE38" s="202" t="str">
        <f>IF(AND('Mapa de Riesgos Corrupcion '!$Y$25="Baja",'Mapa de Riesgos Corrupcion '!$AA$25="Mayor"),CONCATENATE("R",'Mapa de Riesgos Corrupcion '!$O$25),"")</f>
        <v/>
      </c>
      <c r="AF38" s="202" t="str">
        <f>IF(AND('Mapa de Riesgos Corrupcion '!$Y$26="Baja",'Mapa de Riesgos Corrupcion '!$AA$26="Mayor"),CONCATENATE("R",'Mapa de Riesgos Corrupcion '!$O$26),"")</f>
        <v/>
      </c>
      <c r="AG38" s="36" t="str">
        <f>IF(AND('Mapa de Riesgos Corrupcion '!$Y$27="Baja",'Mapa de Riesgos Corrupcion '!$AA$27="Mayor"),CONCATENATE("R",'Mapa de Riesgos Corrupcion '!$O$27),"")</f>
        <v/>
      </c>
      <c r="AH38" s="206" t="str">
        <f>IF(AND('Mapa de Riesgos Corrupcion '!$Y$22="Baja",'Mapa de Riesgos Corrupcion '!$AA$22="Catastrófico"),CONCATENATE("R",'Mapa de Riesgos Corrupcion '!$O$22),"")</f>
        <v/>
      </c>
      <c r="AI38" s="207" t="str">
        <f>IF(AND('Mapa de Riesgos Corrupcion '!$Y$23="Baja",'Mapa de Riesgos Corrupcion '!$AA$23="Catastrófico"),CONCATENATE("R",'Mapa de Riesgos Corrupcion '!$O$23),"")</f>
        <v/>
      </c>
      <c r="AJ38" s="207" t="str">
        <f>IF(AND('Mapa de Riesgos Corrupcion '!$Y$24="Baja",'Mapa de Riesgos Corrupcion '!$AA$24="Catastrófico"),CONCATENATE("R",'Mapa de Riesgos Corrupcion '!$O$24),"")</f>
        <v/>
      </c>
      <c r="AK38" s="207" t="str">
        <f>IF(AND('Mapa de Riesgos Corrupcion '!$Y$25="Baja",'Mapa de Riesgos Corrupcion '!$AA$25="Catastrófico"),CONCATENATE("R",'Mapa de Riesgos Corrupcion '!$O$25),"")</f>
        <v/>
      </c>
      <c r="AL38" s="207" t="str">
        <f>IF(AND('Mapa de Riesgos Corrupcion '!$Y$26="Baja",'Mapa de Riesgos Corrupcion '!$AA$26="Catastrófico"),CONCATENATE("R",'Mapa de Riesgos Corrupcion '!$O$26),"")</f>
        <v/>
      </c>
      <c r="AM38" s="208" t="str">
        <f>IF(AND('Mapa de Riesgos Corrupcion '!$Y$27="Baja",'Mapa de Riesgos Corrupcion '!$AA$27="Catastrófico"),CONCATENATE("R",'Mapa de Riesgos Corrupcion '!$O$27),"")</f>
        <v/>
      </c>
      <c r="AN38" s="40"/>
      <c r="AO38" s="363"/>
      <c r="AP38" s="364"/>
      <c r="AQ38" s="364"/>
      <c r="AR38" s="364"/>
      <c r="AS38" s="364"/>
      <c r="AT38" s="365"/>
      <c r="AU38" s="40"/>
      <c r="AV38" s="40"/>
      <c r="AW38" s="40"/>
      <c r="AX38" s="40"/>
      <c r="AY38" s="40"/>
      <c r="AZ38" s="40"/>
      <c r="BA38" s="40"/>
      <c r="BB38" s="40"/>
      <c r="BC38" s="40"/>
      <c r="BD38" s="40"/>
      <c r="BE38" s="40"/>
      <c r="BF38" s="40"/>
      <c r="BG38" s="40"/>
      <c r="BH38" s="40"/>
      <c r="BI38" s="40"/>
      <c r="BJ38" s="40"/>
      <c r="BK38" s="40"/>
      <c r="BL38" s="40"/>
    </row>
    <row r="39" spans="1:80" ht="15" customHeight="1">
      <c r="A39" s="40"/>
      <c r="B39" s="358"/>
      <c r="C39" s="358"/>
      <c r="D39" s="359"/>
      <c r="E39" s="329"/>
      <c r="F39" s="330"/>
      <c r="G39" s="330"/>
      <c r="H39" s="330"/>
      <c r="I39" s="330"/>
      <c r="J39" s="224" t="str">
        <f>IF(AND('Mapa de Riesgos Corrupcion '!$Y$28="Baja",'Mapa de Riesgos Corrupcion '!$AA$28="Leve"),CONCATENATE("R",'Mapa de Riesgos Corrupcion '!$O$28),"")</f>
        <v/>
      </c>
      <c r="K39" s="225" t="str">
        <f>IF(AND('Mapa de Riesgos Corrupcion '!$Y$29="Baja",'Mapa de Riesgos Corrupcion '!$AA$29="Leve"),CONCATENATE("R",'Mapa de Riesgos Corrupcion '!$O$29),"")</f>
        <v/>
      </c>
      <c r="L39" s="225" t="str">
        <f>IF(AND('Mapa de Riesgos Corrupcion '!$Y$30="Baja",'Mapa de Riesgos Corrupcion '!$AA$30="Leve"),CONCATENATE("R",'Mapa de Riesgos Corrupcion '!$O$30),"")</f>
        <v/>
      </c>
      <c r="M39" s="225" t="str">
        <f>IF(AND('Mapa de Riesgos Corrupcion '!$Y$31="Baja",'Mapa de Riesgos Corrupcion '!$AA$31="Leve"),CONCATENATE("R",'Mapa de Riesgos Corrupcion '!$O$31),"")</f>
        <v/>
      </c>
      <c r="N39" s="225" t="str">
        <f ca="1">IF(AND('Mapa de Riesgos Corrupcion '!$Y$32="Baja",'Mapa de Riesgos Corrupcion '!$AA$32="Leve"),CONCATENATE("R",'Mapa de Riesgos Corrupcion '!$O$32),"")</f>
        <v/>
      </c>
      <c r="O39" s="226" t="str">
        <f>IF(AND('Mapa de Riesgos Corrupcion '!$Y$33="Baja",'Mapa de Riesgos Corrupcion '!$AA$33="Leve"),CONCATENATE("R",'Mapa de Riesgos Corrupcion '!$O$33),"")</f>
        <v/>
      </c>
      <c r="P39" s="215" t="str">
        <f>IF(AND('Mapa de Riesgos Corrupcion '!$Y$28="Baja",'Mapa de Riesgos Corrupcion '!$AA$28="Menor"),CONCATENATE("R",'Mapa de Riesgos Corrupcion '!$O$28),"")</f>
        <v/>
      </c>
      <c r="Q39" s="216" t="str">
        <f>IF(AND('Mapa de Riesgos Corrupcion '!$Y$29="Baja",'Mapa de Riesgos Corrupcion '!$AA$29="Menor"),CONCATENATE("R",'Mapa de Riesgos Corrupcion '!$O$29),"")</f>
        <v/>
      </c>
      <c r="R39" s="216" t="str">
        <f>IF(AND('Mapa de Riesgos Corrupcion '!$Y$30="Baja",'Mapa de Riesgos Corrupcion '!$AA$30="Menor"),CONCATENATE("R",'Mapa de Riesgos Corrupcion '!$O$30),"")</f>
        <v/>
      </c>
      <c r="S39" s="216" t="str">
        <f>IF(AND('Mapa de Riesgos Corrupcion '!$Y$31="Baja",'Mapa de Riesgos Corrupcion '!$AA$31="Menor"),CONCATENATE("R",'Mapa de Riesgos Corrupcion '!$O$31),"")</f>
        <v/>
      </c>
      <c r="T39" s="216" t="str">
        <f ca="1">IF(AND('Mapa de Riesgos Corrupcion '!$Y$32="Baja",'Mapa de Riesgos Corrupcion '!$AA$32="Menor"),CONCATENATE("R",'Mapa de Riesgos Corrupcion '!$O$32),"")</f>
        <v/>
      </c>
      <c r="U39" s="217" t="str">
        <f>IF(AND('Mapa de Riesgos Corrupcion '!$Y$33="Baja",'Mapa de Riesgos Corrupcion '!$AA$33="Menor"),CONCATENATE("R",'Mapa de Riesgos Corrupcion '!$O$33),"")</f>
        <v/>
      </c>
      <c r="V39" s="215" t="str">
        <f>IF(AND('Mapa de Riesgos Corrupcion '!$Y$28="Baja",'Mapa de Riesgos Corrupcion '!$AA$28="Moderado"),CONCATENATE("R",'Mapa de Riesgos Corrupcion '!$O$28),"")</f>
        <v/>
      </c>
      <c r="W39" s="216" t="str">
        <f>IF(AND('Mapa de Riesgos Corrupcion '!$Y$29="Baja",'Mapa de Riesgos Corrupcion '!$AA$29="Moderado"),CONCATENATE("R",'Mapa de Riesgos Corrupcion '!$O$29),"")</f>
        <v>R20</v>
      </c>
      <c r="X39" s="216" t="str">
        <f>IF(AND('Mapa de Riesgos Corrupcion '!$Y$30="Baja",'Mapa de Riesgos Corrupcion '!$AA$30="Moderado"),CONCATENATE("R",'Mapa de Riesgos Corrupcion '!$O$30),"")</f>
        <v/>
      </c>
      <c r="Y39" s="216" t="str">
        <f>IF(AND('Mapa de Riesgos Corrupcion '!$Y$31="Baja",'Mapa de Riesgos Corrupcion '!$AA$31="Moderado"),CONCATENATE("R",'Mapa de Riesgos Corrupcion '!$O$31),"")</f>
        <v/>
      </c>
      <c r="Z39" s="216" t="str">
        <f ca="1">IF(AND('Mapa de Riesgos Corrupcion '!$Y$32="Baja",'Mapa de Riesgos Corrupcion '!$AA$32="Moderado"),CONCATENATE("R",'Mapa de Riesgos Corrupcion '!$O$32),"")</f>
        <v/>
      </c>
      <c r="AA39" s="217" t="str">
        <f>IF(AND('Mapa de Riesgos Corrupcion '!$Y$33="Baja",'Mapa de Riesgos Corrupcion '!$AA$33="Moderado"),CONCATENATE("R",'Mapa de Riesgos Corrupcion '!$O$33),"")</f>
        <v/>
      </c>
      <c r="AB39" s="35" t="str">
        <f>IF(AND('Mapa de Riesgos Corrupcion '!$Y$28="Baja",'Mapa de Riesgos Corrupcion '!$AA$28="Mayor"),CONCATENATE("R",'Mapa de Riesgos Corrupcion '!$O$28),"")</f>
        <v>R19</v>
      </c>
      <c r="AC39" s="202" t="str">
        <f>IF(AND('Mapa de Riesgos Corrupcion '!$Y$29="Baja",'Mapa de Riesgos Corrupcion '!$AA$29="Mayor"),CONCATENATE("R",'Mapa de Riesgos Corrupcion '!$O$29),"")</f>
        <v/>
      </c>
      <c r="AD39" s="202" t="str">
        <f>IF(AND('Mapa de Riesgos Corrupcion '!$Y$30="Baja",'Mapa de Riesgos Corrupcion '!$AA$30="Mayor"),CONCATENATE("R",'Mapa de Riesgos Corrupcion '!$O$30),"")</f>
        <v/>
      </c>
      <c r="AE39" s="202" t="str">
        <f>IF(AND('Mapa de Riesgos Corrupcion '!$Y$31="Baja",'Mapa de Riesgos Corrupcion '!$AA$31="Mayor"),CONCATENATE("R",'Mapa de Riesgos Corrupcion '!$O$31),"")</f>
        <v/>
      </c>
      <c r="AF39" s="202" t="str">
        <f ca="1">IF(AND('Mapa de Riesgos Corrupcion '!$Y$32="Baja",'Mapa de Riesgos Corrupcion '!$AA$32="Mayor"),CONCATENATE("R",'Mapa de Riesgos Corrupcion '!$O$32),"")</f>
        <v/>
      </c>
      <c r="AG39" s="36" t="str">
        <f>IF(AND('Mapa de Riesgos Corrupcion '!$Y$33="Baja",'Mapa de Riesgos Corrupcion '!$AA$33="Mayor"),CONCATENATE("R",'Mapa de Riesgos Corrupcion '!$O$33),"")</f>
        <v/>
      </c>
      <c r="AH39" s="206" t="str">
        <f>IF(AND('Mapa de Riesgos Corrupcion '!$Y$28="Baja",'Mapa de Riesgos Corrupcion '!$AA$28="Catastrófico"),CONCATENATE("R",'Mapa de Riesgos Corrupcion '!$O$28),"")</f>
        <v/>
      </c>
      <c r="AI39" s="207" t="str">
        <f>IF(AND('Mapa de Riesgos Corrupcion '!$Y$29="Baja",'Mapa de Riesgos Corrupcion '!$AA$29="Catastrófico"),CONCATENATE("R",'Mapa de Riesgos Corrupcion '!$O$29),"")</f>
        <v/>
      </c>
      <c r="AJ39" s="207" t="str">
        <f>IF(AND('Mapa de Riesgos Corrupcion '!$Y$30="Baja",'Mapa de Riesgos Corrupcion '!$AA$30="Catastrófico"),CONCATENATE("R",'Mapa de Riesgos Corrupcion '!$O$30),"")</f>
        <v/>
      </c>
      <c r="AK39" s="207" t="str">
        <f>IF(AND('Mapa de Riesgos Corrupcion '!$Y$31="Baja",'Mapa de Riesgos Corrupcion '!$AA$31="Catastrófico"),CONCATENATE("R",'Mapa de Riesgos Corrupcion '!$O$31),"")</f>
        <v/>
      </c>
      <c r="AL39" s="207" t="str">
        <f ca="1">IF(AND('Mapa de Riesgos Corrupcion '!$Y$32="Baja",'Mapa de Riesgos Corrupcion '!$AA$32="Catastrófico"),CONCATENATE("R",'Mapa de Riesgos Corrupcion '!$O$32),"")</f>
        <v/>
      </c>
      <c r="AM39" s="208" t="str">
        <f>IF(AND('Mapa de Riesgos Corrupcion '!$Y$33="Baja",'Mapa de Riesgos Corrupcion '!$AA$33="Catastrófico"),CONCATENATE("R",'Mapa de Riesgos Corrupcion '!$O$33),"")</f>
        <v/>
      </c>
      <c r="AN39" s="40"/>
      <c r="AO39" s="363"/>
      <c r="AP39" s="364"/>
      <c r="AQ39" s="364"/>
      <c r="AR39" s="364"/>
      <c r="AS39" s="364"/>
      <c r="AT39" s="365"/>
      <c r="AU39" s="40"/>
      <c r="AV39" s="40"/>
      <c r="AW39" s="40"/>
      <c r="AX39" s="40"/>
      <c r="AY39" s="40"/>
      <c r="AZ39" s="40"/>
      <c r="BA39" s="40"/>
      <c r="BB39" s="40"/>
      <c r="BC39" s="40"/>
      <c r="BD39" s="40"/>
      <c r="BE39" s="40"/>
      <c r="BF39" s="40"/>
      <c r="BG39" s="40"/>
      <c r="BH39" s="40"/>
      <c r="BI39" s="40"/>
      <c r="BJ39" s="40"/>
      <c r="BK39" s="40"/>
      <c r="BL39" s="40"/>
    </row>
    <row r="40" spans="1:80" ht="15" customHeight="1">
      <c r="A40" s="40"/>
      <c r="B40" s="358"/>
      <c r="C40" s="358"/>
      <c r="D40" s="359"/>
      <c r="E40" s="329"/>
      <c r="F40" s="330"/>
      <c r="G40" s="330"/>
      <c r="H40" s="330"/>
      <c r="I40" s="330"/>
      <c r="J40" s="224" t="str">
        <f>IF(AND('Mapa de Riesgos Corrupcion '!$Y$34="Baja",'Mapa de Riesgos Corrupcion '!$AA$34="Leve"),CONCATENATE("R",'Mapa de Riesgos Corrupcion '!$O$34),"")</f>
        <v/>
      </c>
      <c r="K40" s="225" t="str">
        <f>IF(AND('Mapa de Riesgos Corrupcion '!$Y$35="Baja",'Mapa de Riesgos Corrupcion '!$AA$35="Leve"),CONCATENATE("R",'Mapa de Riesgos Corrupcion '!$O$35),"")</f>
        <v/>
      </c>
      <c r="L40" s="225" t="str">
        <f>IF(AND('Mapa de Riesgos Corrupcion '!$Y$36="Baja",'Mapa de Riesgos Corrupcion '!$AA$36="Leve"),CONCATENATE("R",'Mapa de Riesgos Corrupcion '!$O$36),"")</f>
        <v/>
      </c>
      <c r="M40" s="225" t="str">
        <f>IF(AND('Mapa de Riesgos Corrupcion '!$Y$37="Baja",'Mapa de Riesgos Corrupcion '!$AA$37="Leve"),CONCATENATE("R",'Mapa de Riesgos Corrupcion '!$O$37),"")</f>
        <v/>
      </c>
      <c r="N40" s="225" t="str">
        <f>IF(AND('Mapa de Riesgos Corrupcion '!$Y$38="Baja",'Mapa de Riesgos Corrupcion '!$AA$38="Leve"),CONCATENATE("R",'Mapa de Riesgos Corrupcion '!$O$38),"")</f>
        <v/>
      </c>
      <c r="O40" s="226" t="str">
        <f>IF(AND('Mapa de Riesgos Corrupcion '!$Y$39="Baja",'Mapa de Riesgos Corrupcion '!$AA$39="Leve"),CONCATENATE("R",'Mapa de Riesgos Corrupcion '!$O$39),"")</f>
        <v/>
      </c>
      <c r="P40" s="215" t="str">
        <f>IF(AND('Mapa de Riesgos Corrupcion '!$Y$34="Baja",'Mapa de Riesgos Corrupcion '!$AA$34="Menor"),CONCATENATE("R",'Mapa de Riesgos Corrupcion '!$O$34),"")</f>
        <v/>
      </c>
      <c r="Q40" s="216" t="str">
        <f>IF(AND('Mapa de Riesgos Corrupcion '!$Y$35="Baja",'Mapa de Riesgos Corrupcion '!$AA$35="Menor"),CONCATENATE("R",'Mapa de Riesgos Corrupcion '!$O$35),"")</f>
        <v/>
      </c>
      <c r="R40" s="216" t="str">
        <f>IF(AND('Mapa de Riesgos Corrupcion '!$Y$36="Baja",'Mapa de Riesgos Corrupcion '!$AA$36="Menor"),CONCATENATE("R",'Mapa de Riesgos Corrupcion '!$O$36),"")</f>
        <v/>
      </c>
      <c r="S40" s="216" t="str">
        <f>IF(AND('Mapa de Riesgos Corrupcion '!$Y$37="Baja",'Mapa de Riesgos Corrupcion '!$AA$37="Menor"),CONCATENATE("R",'Mapa de Riesgos Corrupcion '!$O$37),"")</f>
        <v/>
      </c>
      <c r="T40" s="216" t="str">
        <f>IF(AND('Mapa de Riesgos Corrupcion '!$Y$38="Baja",'Mapa de Riesgos Corrupcion '!$AA$38="Menor"),CONCATENATE("R",'Mapa de Riesgos Corrupcion '!$O$38),"")</f>
        <v/>
      </c>
      <c r="U40" s="217" t="str">
        <f>IF(AND('Mapa de Riesgos Corrupcion '!$Y$39="Baja",'Mapa de Riesgos Corrupcion '!$AA$39="Menor"),CONCATENATE("R",'Mapa de Riesgos Corrupcion '!$O$39),"")</f>
        <v/>
      </c>
      <c r="V40" s="215" t="str">
        <f>IF(AND('Mapa de Riesgos Corrupcion '!$Y$34="Baja",'Mapa de Riesgos Corrupcion '!$AA$34="Moderado"),CONCATENATE("R",'Mapa de Riesgos Corrupcion '!$O$34),"")</f>
        <v/>
      </c>
      <c r="W40" s="216" t="str">
        <f>IF(AND('Mapa de Riesgos Corrupcion '!$Y$35="Baja",'Mapa de Riesgos Corrupcion '!$AA$35="Moderado"),CONCATENATE("R",'Mapa de Riesgos Corrupcion '!$O$35),"")</f>
        <v/>
      </c>
      <c r="X40" s="216" t="str">
        <f>IF(AND('Mapa de Riesgos Corrupcion '!$Y$36="Baja",'Mapa de Riesgos Corrupcion '!$AA$36="Moderado"),CONCATENATE("R",'Mapa de Riesgos Corrupcion '!$O$36),"")</f>
        <v/>
      </c>
      <c r="Y40" s="216" t="str">
        <f>IF(AND('Mapa de Riesgos Corrupcion '!$Y$37="Baja",'Mapa de Riesgos Corrupcion '!$AA$37="Moderado"),CONCATENATE("R",'Mapa de Riesgos Corrupcion '!$O$37),"")</f>
        <v/>
      </c>
      <c r="Z40" s="216" t="str">
        <f>IF(AND('Mapa de Riesgos Corrupcion '!$Y$38="Baja",'Mapa de Riesgos Corrupcion '!$AA$38="Moderado"),CONCATENATE("R",'Mapa de Riesgos Corrupcion '!$O$38),"")</f>
        <v/>
      </c>
      <c r="AA40" s="217" t="str">
        <f>IF(AND('Mapa de Riesgos Corrupcion '!$Y$39="Baja",'Mapa de Riesgos Corrupcion '!$AA$39="Moderado"),CONCATENATE("R",'Mapa de Riesgos Corrupcion '!$O$39),"")</f>
        <v/>
      </c>
      <c r="AB40" s="35" t="str">
        <f>IF(AND('Mapa de Riesgos Corrupcion '!$Y$34="Baja",'Mapa de Riesgos Corrupcion '!$AA$34="Mayor"),CONCATENATE("R",'Mapa de Riesgos Corrupcion '!$O$34),"")</f>
        <v/>
      </c>
      <c r="AC40" s="202" t="str">
        <f>IF(AND('Mapa de Riesgos Corrupcion '!$Y$35="Baja",'Mapa de Riesgos Corrupcion '!$AA$35="Mayor"),CONCATENATE("R",'Mapa de Riesgos Corrupcion '!$O$35),"")</f>
        <v/>
      </c>
      <c r="AD40" s="202" t="str">
        <f>IF(AND('Mapa de Riesgos Corrupcion '!$Y$36="Baja",'Mapa de Riesgos Corrupcion '!$AA$36="Mayor"),CONCATENATE("R",'Mapa de Riesgos Corrupcion '!$O$36),"")</f>
        <v/>
      </c>
      <c r="AE40" s="202" t="str">
        <f>IF(AND('Mapa de Riesgos Corrupcion '!$Y$37="Baja",'Mapa de Riesgos Corrupcion '!$AA$37="Mayor"),CONCATENATE("R",'Mapa de Riesgos Corrupcion '!$O$37),"")</f>
        <v/>
      </c>
      <c r="AF40" s="202" t="str">
        <f>IF(AND('Mapa de Riesgos Corrupcion '!$Y$38="Baja",'Mapa de Riesgos Corrupcion '!$AA$38="Mayor"),CONCATENATE("R",'Mapa de Riesgos Corrupcion '!$O$38),"")</f>
        <v/>
      </c>
      <c r="AG40" s="36" t="str">
        <f>IF(AND('Mapa de Riesgos Corrupcion '!$Y$39="Baja",'Mapa de Riesgos Corrupcion '!$AA$39="Mayor"),CONCATENATE("R",'Mapa de Riesgos Corrupcion '!$O$39),"")</f>
        <v/>
      </c>
      <c r="AH40" s="206" t="str">
        <f>IF(AND('Mapa de Riesgos Corrupcion '!$Y$34="Baja",'Mapa de Riesgos Corrupcion '!$AA$34="Catastrófico"),CONCATENATE("R",'Mapa de Riesgos Corrupcion '!$O$34),"")</f>
        <v/>
      </c>
      <c r="AI40" s="207" t="str">
        <f>IF(AND('Mapa de Riesgos Corrupcion '!$Y$35="Baja",'Mapa de Riesgos Corrupcion '!$AA$35="Catastrófico"),CONCATENATE("R",'Mapa de Riesgos Corrupcion '!$O$35),"")</f>
        <v/>
      </c>
      <c r="AJ40" s="207" t="str">
        <f>IF(AND('Mapa de Riesgos Corrupcion '!$Y$36="Baja",'Mapa de Riesgos Corrupcion '!$AA$36="Catastrófico"),CONCATENATE("R",'Mapa de Riesgos Corrupcion '!$O$36),"")</f>
        <v/>
      </c>
      <c r="AK40" s="207" t="str">
        <f>IF(AND('Mapa de Riesgos Corrupcion '!$Y$37="Baja",'Mapa de Riesgos Corrupcion '!$AA$37="Catastrófico"),CONCATENATE("R",'Mapa de Riesgos Corrupcion '!$O$37),"")</f>
        <v/>
      </c>
      <c r="AL40" s="207" t="str">
        <f>IF(AND('Mapa de Riesgos Corrupcion '!$Y$38="Baja",'Mapa de Riesgos Corrupcion '!$AA$38="Catastrófico"),CONCATENATE("R",'Mapa de Riesgos Corrupcion '!$O$38),"")</f>
        <v/>
      </c>
      <c r="AM40" s="208" t="str">
        <f>IF(AND('Mapa de Riesgos Corrupcion '!$Y$39="Baja",'Mapa de Riesgos Corrupcion '!$AA$39="Catastrófico"),CONCATENATE("R",'Mapa de Riesgos Corrupcion '!$O$39),"")</f>
        <v/>
      </c>
      <c r="AN40" s="40"/>
      <c r="AO40" s="363"/>
      <c r="AP40" s="364"/>
      <c r="AQ40" s="364"/>
      <c r="AR40" s="364"/>
      <c r="AS40" s="364"/>
      <c r="AT40" s="365"/>
      <c r="AU40" s="40"/>
      <c r="AV40" s="40"/>
      <c r="AW40" s="40"/>
      <c r="AX40" s="40"/>
      <c r="AY40" s="40"/>
      <c r="AZ40" s="40"/>
      <c r="BA40" s="40"/>
      <c r="BB40" s="40"/>
      <c r="BC40" s="40"/>
      <c r="BD40" s="40"/>
      <c r="BE40" s="40"/>
      <c r="BF40" s="40"/>
      <c r="BG40" s="40"/>
      <c r="BH40" s="40"/>
      <c r="BI40" s="40"/>
      <c r="BJ40" s="40"/>
      <c r="BK40" s="40"/>
      <c r="BL40" s="40"/>
    </row>
    <row r="41" spans="1:80" ht="15" customHeight="1">
      <c r="A41" s="40"/>
      <c r="B41" s="358"/>
      <c r="C41" s="358"/>
      <c r="D41" s="359"/>
      <c r="E41" s="329"/>
      <c r="F41" s="330"/>
      <c r="G41" s="330"/>
      <c r="H41" s="330"/>
      <c r="I41" s="330"/>
      <c r="J41" s="224" t="str">
        <f>IF(AND('Mapa de Riesgos Corrupcion '!$Y$40="Baja",'Mapa de Riesgos Corrupcion '!$AA$40="Leve"),CONCATENATE("R",'Mapa de Riesgos Corrupcion '!$O$40),"")</f>
        <v/>
      </c>
      <c r="K41" s="225" t="str">
        <f>IF(AND('Mapa de Riesgos Corrupcion '!$Y$41="Baja",'Mapa de Riesgos Corrupcion '!$AA$41="Leve"),CONCATENATE("R",'Mapa de Riesgos Corrupcion '!$O$41),"")</f>
        <v/>
      </c>
      <c r="L41" s="225" t="str">
        <f>IF(AND('Mapa de Riesgos Corrupcion '!$Y$42="Baja",'Mapa de Riesgos Corrupcion '!$AA$42="Leve"),CONCATENATE("R",'Mapa de Riesgos Corrupcion '!$O$42),"")</f>
        <v/>
      </c>
      <c r="M41" s="225" t="str">
        <f>IF(AND('Mapa de Riesgos Corrupcion '!$Y$43="Baja",'Mapa de Riesgos Corrupcion '!$AA$43="Leve"),CONCATENATE("R",'Mapa de Riesgos Corrupcion '!$O$43),"")</f>
        <v/>
      </c>
      <c r="N41" s="225" t="str">
        <f>IF(AND('Mapa de Riesgos Corrupcion '!$Y$44="Baja",'Mapa de Riesgos Corrupcion '!$AA$44="Leve"),CONCATENATE("R",'Mapa de Riesgos Corrupcion '!$O$44),"")</f>
        <v/>
      </c>
      <c r="O41" s="226" t="str">
        <f>IF(AND('Mapa de Riesgos Corrupcion '!$Y$45="Baja",'Mapa de Riesgos Corrupcion '!$AA$45="Leve"),CONCATENATE("R",'Mapa de Riesgos Corrupcion '!$O$45),"")</f>
        <v/>
      </c>
      <c r="P41" s="215" t="str">
        <f>IF(AND('Mapa de Riesgos Corrupcion '!$Y$40="Baja",'Mapa de Riesgos Corrupcion '!$AA$40="Menor"),CONCATENATE("R",'Mapa de Riesgos Corrupcion '!$O$40),"")</f>
        <v/>
      </c>
      <c r="Q41" s="216" t="str">
        <f>IF(AND('Mapa de Riesgos Corrupcion '!$Y$41="Baja",'Mapa de Riesgos Corrupcion '!$AA$41="Menor"),CONCATENATE("R",'Mapa de Riesgos Corrupcion '!$O$41),"")</f>
        <v/>
      </c>
      <c r="R41" s="216" t="str">
        <f>IF(AND('Mapa de Riesgos Corrupcion '!$Y$42="Baja",'Mapa de Riesgos Corrupcion '!$AA$42="Menor"),CONCATENATE("R",'Mapa de Riesgos Corrupcion '!$O$42),"")</f>
        <v/>
      </c>
      <c r="S41" s="216" t="str">
        <f>IF(AND('Mapa de Riesgos Corrupcion '!$Y$43="Baja",'Mapa de Riesgos Corrupcion '!$AA$43="Menor"),CONCATENATE("R",'Mapa de Riesgos Corrupcion '!$O$43),"")</f>
        <v/>
      </c>
      <c r="T41" s="216" t="str">
        <f>IF(AND('Mapa de Riesgos Corrupcion '!$Y$44="Baja",'Mapa de Riesgos Corrupcion '!$AA$44="Menor"),CONCATENATE("R",'Mapa de Riesgos Corrupcion '!$O$44),"")</f>
        <v/>
      </c>
      <c r="U41" s="217" t="str">
        <f>IF(AND('Mapa de Riesgos Corrupcion '!$Y$45="Baja",'Mapa de Riesgos Corrupcion '!$AA$45="Menor"),CONCATENATE("R",'Mapa de Riesgos Corrupcion '!$O$45),"")</f>
        <v/>
      </c>
      <c r="V41" s="215" t="str">
        <f>IF(AND('Mapa de Riesgos Corrupcion '!$Y$40="Baja",'Mapa de Riesgos Corrupcion '!$AA$40="Moderado"),CONCATENATE("R",'Mapa de Riesgos Corrupcion '!$O$40),"")</f>
        <v/>
      </c>
      <c r="W41" s="216" t="str">
        <f>IF(AND('Mapa de Riesgos Corrupcion '!$Y$41="Baja",'Mapa de Riesgos Corrupcion '!$AA$41="Moderado"),CONCATENATE("R",'Mapa de Riesgos Corrupcion '!$O$41),"")</f>
        <v/>
      </c>
      <c r="X41" s="216" t="str">
        <f>IF(AND('Mapa de Riesgos Corrupcion '!$Y$42="Baja",'Mapa de Riesgos Corrupcion '!$AA$42="Moderado"),CONCATENATE("R",'Mapa de Riesgos Corrupcion '!$O$42),"")</f>
        <v/>
      </c>
      <c r="Y41" s="216" t="str">
        <f>IF(AND('Mapa de Riesgos Corrupcion '!$Y$43="Baja",'Mapa de Riesgos Corrupcion '!$AA$43="Moderado"),CONCATENATE("R",'Mapa de Riesgos Corrupcion '!$O$43),"")</f>
        <v/>
      </c>
      <c r="Z41" s="216" t="str">
        <f>IF(AND('Mapa de Riesgos Corrupcion '!$Y$44="Baja",'Mapa de Riesgos Corrupcion '!$AA$44="Moderado"),CONCATENATE("R",'Mapa de Riesgos Corrupcion '!$O$44),"")</f>
        <v/>
      </c>
      <c r="AA41" s="217" t="str">
        <f>IF(AND('Mapa de Riesgos Corrupcion '!$Y$45="Baja",'Mapa de Riesgos Corrupcion '!$AA$45="Moderado"),CONCATENATE("R",'Mapa de Riesgos Corrupcion '!$O$45),"")</f>
        <v/>
      </c>
      <c r="AB41" s="35" t="str">
        <f>IF(AND('Mapa de Riesgos Corrupcion '!$Y$40="Baja",'Mapa de Riesgos Corrupcion '!$AA$40="Mayor"),CONCATENATE("R",'Mapa de Riesgos Corrupcion '!$O$40),"")</f>
        <v/>
      </c>
      <c r="AC41" s="202" t="str">
        <f>IF(AND('Mapa de Riesgos Corrupcion '!$Y$41="Baja",'Mapa de Riesgos Corrupcion '!$AA$41="Mayor"),CONCATENATE("R",'Mapa de Riesgos Corrupcion '!$O$41),"")</f>
        <v/>
      </c>
      <c r="AD41" s="202" t="str">
        <f>IF(AND('Mapa de Riesgos Corrupcion '!$Y$42="Baja",'Mapa de Riesgos Corrupcion '!$AA$42="Mayor"),CONCATENATE("R",'Mapa de Riesgos Corrupcion '!$O$42),"")</f>
        <v/>
      </c>
      <c r="AE41" s="202" t="str">
        <f>IF(AND('Mapa de Riesgos Corrupcion '!$Y$43="Baja",'Mapa de Riesgos Corrupcion '!$AA$43="Mayor"),CONCATENATE("R",'Mapa de Riesgos Corrupcion '!$O$43),"")</f>
        <v/>
      </c>
      <c r="AF41" s="202" t="str">
        <f>IF(AND('Mapa de Riesgos Corrupcion '!$Y$44="Baja",'Mapa de Riesgos Corrupcion '!$AA$44="Mayor"),CONCATENATE("R",'Mapa de Riesgos Corrupcion '!$O$44),"")</f>
        <v/>
      </c>
      <c r="AG41" s="36" t="str">
        <f>IF(AND('Mapa de Riesgos Corrupcion '!$Y$45="Baja",'Mapa de Riesgos Corrupcion '!$AA$45="Mayor"),CONCATENATE("R",'Mapa de Riesgos Corrupcion '!$O$45),"")</f>
        <v/>
      </c>
      <c r="AH41" s="206" t="str">
        <f>IF(AND('Mapa de Riesgos Corrupcion '!$Y$40="Baja",'Mapa de Riesgos Corrupcion '!$AA$40="Catastrófico"),CONCATENATE("R",'Mapa de Riesgos Corrupcion '!$O$40),"")</f>
        <v/>
      </c>
      <c r="AI41" s="207" t="str">
        <f>IF(AND('Mapa de Riesgos Corrupcion '!$Y$41="Baja",'Mapa de Riesgos Corrupcion '!$AA$41="Catastrófico"),CONCATENATE("R",'Mapa de Riesgos Corrupcion '!$O$41),"")</f>
        <v/>
      </c>
      <c r="AJ41" s="207" t="str">
        <f>IF(AND('Mapa de Riesgos Corrupcion '!$Y$42="Baja",'Mapa de Riesgos Corrupcion '!$AA$42="Catastrófico"),CONCATENATE("R",'Mapa de Riesgos Corrupcion '!$O$42),"")</f>
        <v/>
      </c>
      <c r="AK41" s="207" t="str">
        <f>IF(AND('Mapa de Riesgos Corrupcion '!$Y$43="Baja",'Mapa de Riesgos Corrupcion '!$AA$43="Catastrófico"),CONCATENATE("R",'Mapa de Riesgos Corrupcion '!$O$43),"")</f>
        <v/>
      </c>
      <c r="AL41" s="207" t="str">
        <f>IF(AND('Mapa de Riesgos Corrupcion '!$Y$44="Baja",'Mapa de Riesgos Corrupcion '!$AA$44="Catastrófico"),CONCATENATE("R",'Mapa de Riesgos Corrupcion '!$O$44),"")</f>
        <v/>
      </c>
      <c r="AM41" s="208" t="str">
        <f>IF(AND('Mapa de Riesgos Corrupcion '!$Y$45="Baja",'Mapa de Riesgos Corrupcion '!$AA$45="Catastrófico"),CONCATENATE("R",'Mapa de Riesgos Corrupcion '!$O$45),"")</f>
        <v/>
      </c>
      <c r="AN41" s="40"/>
      <c r="AO41" s="363"/>
      <c r="AP41" s="364"/>
      <c r="AQ41" s="364"/>
      <c r="AR41" s="364"/>
      <c r="AS41" s="364"/>
      <c r="AT41" s="365"/>
      <c r="AU41" s="40"/>
      <c r="AV41" s="40"/>
      <c r="AW41" s="40"/>
      <c r="AX41" s="40"/>
      <c r="AY41" s="40"/>
      <c r="AZ41" s="40"/>
      <c r="BA41" s="40"/>
      <c r="BB41" s="40"/>
      <c r="BC41" s="40"/>
      <c r="BD41" s="40"/>
      <c r="BE41" s="40"/>
      <c r="BF41" s="40"/>
      <c r="BG41" s="40"/>
      <c r="BH41" s="40"/>
      <c r="BI41" s="40"/>
      <c r="BJ41" s="40"/>
      <c r="BK41" s="40"/>
      <c r="BL41" s="40"/>
    </row>
    <row r="42" spans="1:80" ht="15" customHeight="1">
      <c r="A42" s="40"/>
      <c r="B42" s="358"/>
      <c r="C42" s="358"/>
      <c r="D42" s="359"/>
      <c r="E42" s="329"/>
      <c r="F42" s="330"/>
      <c r="G42" s="330"/>
      <c r="H42" s="330"/>
      <c r="I42" s="330"/>
      <c r="J42" s="224" t="str">
        <f>IF(AND('Mapa de Riesgos Corrupcion '!$Y$46="Baja",'Mapa de Riesgos Corrupcion '!$AA$46="Leve"),CONCATENATE("R",'Mapa de Riesgos Corrupcion '!$O$46),"")</f>
        <v/>
      </c>
      <c r="K42" s="225" t="str">
        <f>IF(AND('Mapa de Riesgos Corrupcion '!$Y$47="Baja",'Mapa de Riesgos Corrupcion '!$AA$47="Leve"),CONCATENATE("R",'Mapa de Riesgos Corrupcion '!$O$47),"")</f>
        <v/>
      </c>
      <c r="L42" s="225" t="str">
        <f>IF(AND('Mapa de Riesgos Corrupcion '!$Y$48="Baja",'Mapa de Riesgos Corrupcion '!$AA$48="Leve"),CONCATENATE("R",'Mapa de Riesgos Corrupcion '!$O$48),"")</f>
        <v/>
      </c>
      <c r="M42" s="225" t="str">
        <f>IF(AND('Mapa de Riesgos Corrupcion '!$Y$49="Baja",'Mapa de Riesgos Corrupcion '!$AA$49="Leve"),CONCATENATE("R",'Mapa de Riesgos Corrupcion '!$O$49),"")</f>
        <v/>
      </c>
      <c r="N42" s="225" t="str">
        <f>IF(AND('Mapa de Riesgos Corrupcion '!$Y$50="Baja",'Mapa de Riesgos Corrupcion '!$AA$50="Leve"),CONCATENATE("R",'Mapa de Riesgos Corrupcion '!$O$50),"")</f>
        <v/>
      </c>
      <c r="O42" s="226" t="str">
        <f>IF(AND('Mapa de Riesgos Corrupcion '!$Y$51="Baja",'Mapa de Riesgos Corrupcion '!$AA$51="Leve"),CONCATENATE("R",'Mapa de Riesgos Corrupcion '!$O$51),"")</f>
        <v/>
      </c>
      <c r="P42" s="215" t="str">
        <f>IF(AND('Mapa de Riesgos Corrupcion '!$Y$46="Baja",'Mapa de Riesgos Corrupcion '!$AA$46="Menor"),CONCATENATE("R",'Mapa de Riesgos Corrupcion '!$O$46),"")</f>
        <v/>
      </c>
      <c r="Q42" s="216" t="str">
        <f>IF(AND('Mapa de Riesgos Corrupcion '!$Y$47="Baja",'Mapa de Riesgos Corrupcion '!$AA$47="Menor"),CONCATENATE("R",'Mapa de Riesgos Corrupcion '!$O$47),"")</f>
        <v/>
      </c>
      <c r="R42" s="216" t="str">
        <f>IF(AND('Mapa de Riesgos Corrupcion '!$Y$48="Baja",'Mapa de Riesgos Corrupcion '!$AA$48="Menor"),CONCATENATE("R",'Mapa de Riesgos Corrupcion '!$O$48),"")</f>
        <v/>
      </c>
      <c r="S42" s="216" t="str">
        <f>IF(AND('Mapa de Riesgos Corrupcion '!$Y$49="Baja",'Mapa de Riesgos Corrupcion '!$AA$49="Menor"),CONCATENATE("R",'Mapa de Riesgos Corrupcion '!$O$49),"")</f>
        <v/>
      </c>
      <c r="T42" s="216" t="str">
        <f>IF(AND('Mapa de Riesgos Corrupcion '!$Y$50="Baja",'Mapa de Riesgos Corrupcion '!$AA$50="Menor"),CONCATENATE("R",'Mapa de Riesgos Corrupcion '!$O$50),"")</f>
        <v/>
      </c>
      <c r="U42" s="217" t="str">
        <f>IF(AND('Mapa de Riesgos Corrupcion '!$Y$51="Baja",'Mapa de Riesgos Corrupcion '!$AA$51="Menor"),CONCATENATE("R",'Mapa de Riesgos Corrupcion '!$O$51),"")</f>
        <v/>
      </c>
      <c r="V42" s="215" t="str">
        <f>IF(AND('Mapa de Riesgos Corrupcion '!$Y$46="Baja",'Mapa de Riesgos Corrupcion '!$AA$46="Moderado"),CONCATENATE("R",'Mapa de Riesgos Corrupcion '!$O$46),"")</f>
        <v/>
      </c>
      <c r="W42" s="216" t="str">
        <f>IF(AND('Mapa de Riesgos Corrupcion '!$Y$47="Baja",'Mapa de Riesgos Corrupcion '!$AA$47="Moderado"),CONCATENATE("R",'Mapa de Riesgos Corrupcion '!$O$47),"")</f>
        <v/>
      </c>
      <c r="X42" s="216" t="str">
        <f>IF(AND('Mapa de Riesgos Corrupcion '!$Y$48="Baja",'Mapa de Riesgos Corrupcion '!$AA$48="Moderado"),CONCATENATE("R",'Mapa de Riesgos Corrupcion '!$O$48),"")</f>
        <v/>
      </c>
      <c r="Y42" s="216" t="str">
        <f>IF(AND('Mapa de Riesgos Corrupcion '!$Y$49="Baja",'Mapa de Riesgos Corrupcion '!$AA$49="Moderado"),CONCATENATE("R",'Mapa de Riesgos Corrupcion '!$O$49),"")</f>
        <v/>
      </c>
      <c r="Z42" s="216" t="str">
        <f>IF(AND('Mapa de Riesgos Corrupcion '!$Y$50="Baja",'Mapa de Riesgos Corrupcion '!$AA$50="Moderado"),CONCATENATE("R",'Mapa de Riesgos Corrupcion '!$O$50),"")</f>
        <v/>
      </c>
      <c r="AA42" s="217" t="str">
        <f>IF(AND('Mapa de Riesgos Corrupcion '!$Y$51="Baja",'Mapa de Riesgos Corrupcion '!$AA$51="Moderado"),CONCATENATE("R",'Mapa de Riesgos Corrupcion '!$O$51),"")</f>
        <v/>
      </c>
      <c r="AB42" s="35" t="str">
        <f>IF(AND('Mapa de Riesgos Corrupcion '!$Y$46="Baja",'Mapa de Riesgos Corrupcion '!$AA$46="Mayor"),CONCATENATE("R",'Mapa de Riesgos Corrupcion '!$O$46),"")</f>
        <v/>
      </c>
      <c r="AC42" s="202" t="str">
        <f>IF(AND('Mapa de Riesgos Corrupcion '!$Y$47="Baja",'Mapa de Riesgos Corrupcion '!$AA$47="Mayor"),CONCATENATE("R",'Mapa de Riesgos Corrupcion '!$O$47),"")</f>
        <v/>
      </c>
      <c r="AD42" s="202" t="str">
        <f>IF(AND('Mapa de Riesgos Corrupcion '!$Y$48="Baja",'Mapa de Riesgos Corrupcion '!$AA$48="Mayor"),CONCATENATE("R",'Mapa de Riesgos Corrupcion '!$O$48),"")</f>
        <v/>
      </c>
      <c r="AE42" s="202" t="str">
        <f>IF(AND('Mapa de Riesgos Corrupcion '!$Y$49="Baja",'Mapa de Riesgos Corrupcion '!$AA$49="Mayor"),CONCATENATE("R",'Mapa de Riesgos Corrupcion '!$O$49),"")</f>
        <v/>
      </c>
      <c r="AF42" s="202" t="str">
        <f>IF(AND('Mapa de Riesgos Corrupcion '!$Y$50="Baja",'Mapa de Riesgos Corrupcion '!$AA$50="Mayor"),CONCATENATE("R",'Mapa de Riesgos Corrupcion '!$O$50),"")</f>
        <v/>
      </c>
      <c r="AG42" s="36" t="str">
        <f>IF(AND('Mapa de Riesgos Corrupcion '!$Y$51="Baja",'Mapa de Riesgos Corrupcion '!$AA$51="Mayor"),CONCATENATE("R",'Mapa de Riesgos Corrupcion '!$O$51),"")</f>
        <v/>
      </c>
      <c r="AH42" s="206" t="str">
        <f>IF(AND('Mapa de Riesgos Corrupcion '!$Y$46="Baja",'Mapa de Riesgos Corrupcion '!$AA$46="Catastrófico"),CONCATENATE("R",'Mapa de Riesgos Corrupcion '!$O$46),"")</f>
        <v/>
      </c>
      <c r="AI42" s="207" t="str">
        <f>IF(AND('Mapa de Riesgos Corrupcion '!$Y$47="Baja",'Mapa de Riesgos Corrupcion '!$AA$47="Catastrófico"),CONCATENATE("R",'Mapa de Riesgos Corrupcion '!$O$47),"")</f>
        <v/>
      </c>
      <c r="AJ42" s="207" t="str">
        <f>IF(AND('Mapa de Riesgos Corrupcion '!$Y$48="Baja",'Mapa de Riesgos Corrupcion '!$AA$48="Catastrófico"),CONCATENATE("R",'Mapa de Riesgos Corrupcion '!$O$48),"")</f>
        <v/>
      </c>
      <c r="AK42" s="207" t="str">
        <f>IF(AND('Mapa de Riesgos Corrupcion '!$Y$49="Baja",'Mapa de Riesgos Corrupcion '!$AA$49="Catastrófico"),CONCATENATE("R",'Mapa de Riesgos Corrupcion '!$O$49),"")</f>
        <v/>
      </c>
      <c r="AL42" s="207" t="str">
        <f>IF(AND('Mapa de Riesgos Corrupcion '!$Y$50="Baja",'Mapa de Riesgos Corrupcion '!$AA$50="Catastrófico"),CONCATENATE("R",'Mapa de Riesgos Corrupcion '!$O$50),"")</f>
        <v/>
      </c>
      <c r="AM42" s="208" t="str">
        <f>IF(AND('Mapa de Riesgos Corrupcion '!$Y$51="Baja",'Mapa de Riesgos Corrupcion '!$AA$51="Catastrófico"),CONCATENATE("R",'Mapa de Riesgos Corrupcion '!$O$51),"")</f>
        <v/>
      </c>
      <c r="AN42" s="40"/>
      <c r="AO42" s="363"/>
      <c r="AP42" s="364"/>
      <c r="AQ42" s="364"/>
      <c r="AR42" s="364"/>
      <c r="AS42" s="364"/>
      <c r="AT42" s="365"/>
      <c r="AU42" s="40"/>
      <c r="AV42" s="40"/>
      <c r="AW42" s="40"/>
      <c r="AX42" s="40"/>
      <c r="AY42" s="40"/>
      <c r="AZ42" s="40"/>
      <c r="BA42" s="40"/>
      <c r="BB42" s="40"/>
      <c r="BC42" s="40"/>
      <c r="BD42" s="40"/>
      <c r="BE42" s="40"/>
      <c r="BF42" s="40"/>
      <c r="BG42" s="40"/>
      <c r="BH42" s="40"/>
      <c r="BI42" s="40"/>
      <c r="BJ42" s="40"/>
      <c r="BK42" s="40"/>
      <c r="BL42" s="40"/>
    </row>
    <row r="43" spans="1:80" ht="15" customHeight="1">
      <c r="A43" s="40"/>
      <c r="B43" s="358"/>
      <c r="C43" s="358"/>
      <c r="D43" s="359"/>
      <c r="E43" s="329"/>
      <c r="F43" s="330"/>
      <c r="G43" s="330"/>
      <c r="H43" s="330"/>
      <c r="I43" s="330"/>
      <c r="J43" s="224" t="str">
        <f>IF(AND('Mapa de Riesgos Corrupcion '!$Y$52="Baja",'Mapa de Riesgos Corrupcion '!$AA$52="Leve"),CONCATENATE("R",'Mapa de Riesgos Corrupcion '!$O$52),"")</f>
        <v/>
      </c>
      <c r="K43" s="225" t="str">
        <f>IF(AND('Mapa de Riesgos Corrupcion '!$Y$53="Baja",'Mapa de Riesgos Corrupcion '!$AA$53="Leve"),CONCATENATE("R",'Mapa de Riesgos Corrupcion '!$O$53),"")</f>
        <v/>
      </c>
      <c r="L43" s="225" t="str">
        <f>IF(AND('Mapa de Riesgos Corrupcion '!$Y$54="Baja",'Mapa de Riesgos Corrupcion '!$AA$54="Leve"),CONCATENATE("R",'Mapa de Riesgos Corrupcion '!$O$54),"")</f>
        <v/>
      </c>
      <c r="M43" s="225" t="str">
        <f>IF(AND('Mapa de Riesgos Corrupcion '!$Y$55="Baja",'Mapa de Riesgos Corrupcion '!$AA$55="Leve"),CONCATENATE("R",'Mapa de Riesgos Corrupcion '!$O$55),"")</f>
        <v/>
      </c>
      <c r="N43" s="225" t="str">
        <f>IF(AND('Mapa de Riesgos Corrupcion '!$Y$56="Baja",'Mapa de Riesgos Corrupcion '!$AA$56="Leve"),CONCATENATE("R",'Mapa de Riesgos Corrupcion '!$O$56),"")</f>
        <v/>
      </c>
      <c r="O43" s="226" t="str">
        <f>IF(AND('Mapa de Riesgos Corrupcion '!$Y$57="Baja",'Mapa de Riesgos Corrupcion '!$AA$57="Leve"),CONCATENATE("R",'Mapa de Riesgos Corrupcion '!$O$57),"")</f>
        <v/>
      </c>
      <c r="P43" s="215" t="str">
        <f>IF(AND('Mapa de Riesgos Corrupcion '!$Y$52="Baja",'Mapa de Riesgos Corrupcion '!$AA$52="Menor"),CONCATENATE("R",'Mapa de Riesgos Corrupcion '!$O$52),"")</f>
        <v/>
      </c>
      <c r="Q43" s="216" t="str">
        <f>IF(AND('Mapa de Riesgos Corrupcion '!$Y$53="Baja",'Mapa de Riesgos Corrupcion '!$AA$53="Menor"),CONCATENATE("R",'Mapa de Riesgos Corrupcion '!$O$53),"")</f>
        <v/>
      </c>
      <c r="R43" s="216" t="str">
        <f>IF(AND('Mapa de Riesgos Corrupcion '!$Y$54="Baja",'Mapa de Riesgos Corrupcion '!$AA$54="Menor"),CONCATENATE("R",'Mapa de Riesgos Corrupcion '!$O$54),"")</f>
        <v/>
      </c>
      <c r="S43" s="216" t="str">
        <f>IF(AND('Mapa de Riesgos Corrupcion '!$Y$55="Baja",'Mapa de Riesgos Corrupcion '!$AA$55="Menor"),CONCATENATE("R",'Mapa de Riesgos Corrupcion '!$O$55),"")</f>
        <v/>
      </c>
      <c r="T43" s="216" t="str">
        <f>IF(AND('Mapa de Riesgos Corrupcion '!$Y$56="Baja",'Mapa de Riesgos Corrupcion '!$AA$56="Menor"),CONCATENATE("R",'Mapa de Riesgos Corrupcion '!$O$56),"")</f>
        <v/>
      </c>
      <c r="U43" s="217" t="str">
        <f>IF(AND('Mapa de Riesgos Corrupcion '!$Y$57="Baja",'Mapa de Riesgos Corrupcion '!$AA$57="Menor"),CONCATENATE("R",'Mapa de Riesgos Corrupcion '!$O$57),"")</f>
        <v/>
      </c>
      <c r="V43" s="215" t="str">
        <f>IF(AND('Mapa de Riesgos Corrupcion '!$Y$52="Baja",'Mapa de Riesgos Corrupcion '!$AA$52="Moderado"),CONCATENATE("R",'Mapa de Riesgos Corrupcion '!$O$52),"")</f>
        <v/>
      </c>
      <c r="W43" s="216" t="str">
        <f>IF(AND('Mapa de Riesgos Corrupcion '!$Y$53="Baja",'Mapa de Riesgos Corrupcion '!$AA$53="Moderado"),CONCATENATE("R",'Mapa de Riesgos Corrupcion '!$O$53),"")</f>
        <v/>
      </c>
      <c r="X43" s="216" t="str">
        <f>IF(AND('Mapa de Riesgos Corrupcion '!$Y$54="Baja",'Mapa de Riesgos Corrupcion '!$AA$54="Moderado"),CONCATENATE("R",'Mapa de Riesgos Corrupcion '!$O$54),"")</f>
        <v/>
      </c>
      <c r="Y43" s="216" t="str">
        <f>IF(AND('Mapa de Riesgos Corrupcion '!$Y$55="Baja",'Mapa de Riesgos Corrupcion '!$AA$55="Moderado"),CONCATENATE("R",'Mapa de Riesgos Corrupcion '!$O$55),"")</f>
        <v/>
      </c>
      <c r="Z43" s="216" t="str">
        <f>IF(AND('Mapa de Riesgos Corrupcion '!$Y$56="Baja",'Mapa de Riesgos Corrupcion '!$AA$56="Moderado"),CONCATENATE("R",'Mapa de Riesgos Corrupcion '!$O$56),"")</f>
        <v/>
      </c>
      <c r="AA43" s="217" t="str">
        <f>IF(AND('Mapa de Riesgos Corrupcion '!$Y$57="Baja",'Mapa de Riesgos Corrupcion '!$AA$57="Moderado"),CONCATENATE("R",'Mapa de Riesgos Corrupcion '!$O$57),"")</f>
        <v/>
      </c>
      <c r="AB43" s="35" t="str">
        <f>IF(AND('Mapa de Riesgos Corrupcion '!$Y$52="Baja",'Mapa de Riesgos Corrupcion '!$AA$52="Mayor"),CONCATENATE("R",'Mapa de Riesgos Corrupcion '!$O$52),"")</f>
        <v/>
      </c>
      <c r="AC43" s="202" t="str">
        <f>IF(AND('Mapa de Riesgos Corrupcion '!$Y$53="Baja",'Mapa de Riesgos Corrupcion '!$AA$53="Mayor"),CONCATENATE("R",'Mapa de Riesgos Corrupcion '!$O$53),"")</f>
        <v/>
      </c>
      <c r="AD43" s="202" t="str">
        <f>IF(AND('Mapa de Riesgos Corrupcion '!$Y$54="Baja",'Mapa de Riesgos Corrupcion '!$AA$54="Mayor"),CONCATENATE("R",'Mapa de Riesgos Corrupcion '!$O$54),"")</f>
        <v/>
      </c>
      <c r="AE43" s="202" t="str">
        <f>IF(AND('Mapa de Riesgos Corrupcion '!$Y$55="Baja",'Mapa de Riesgos Corrupcion '!$AA$55="Mayor"),CONCATENATE("R",'Mapa de Riesgos Corrupcion '!$O$55),"")</f>
        <v/>
      </c>
      <c r="AF43" s="202" t="str">
        <f>IF(AND('Mapa de Riesgos Corrupcion '!$Y$56="Baja",'Mapa de Riesgos Corrupcion '!$AA$56="Mayor"),CONCATENATE("R",'Mapa de Riesgos Corrupcion '!$O$56),"")</f>
        <v/>
      </c>
      <c r="AG43" s="36" t="str">
        <f>IF(AND('Mapa de Riesgos Corrupcion '!$Y$57="Baja",'Mapa de Riesgos Corrupcion '!$AA$57="Mayor"),CONCATENATE("R",'Mapa de Riesgos Corrupcion '!$O$57),"")</f>
        <v/>
      </c>
      <c r="AH43" s="206" t="str">
        <f>IF(AND('Mapa de Riesgos Corrupcion '!$Y$52="Baja",'Mapa de Riesgos Corrupcion '!$AA$52="Catastrófico"),CONCATENATE("R",'Mapa de Riesgos Corrupcion '!$O$52),"")</f>
        <v/>
      </c>
      <c r="AI43" s="207" t="str">
        <f>IF(AND('Mapa de Riesgos Corrupcion '!$Y$53="Baja",'Mapa de Riesgos Corrupcion '!$AA$53="Catastrófico"),CONCATENATE("R",'Mapa de Riesgos Corrupcion '!$O$53),"")</f>
        <v/>
      </c>
      <c r="AJ43" s="207" t="str">
        <f>IF(AND('Mapa de Riesgos Corrupcion '!$Y$54="Baja",'Mapa de Riesgos Corrupcion '!$AA$54="Catastrófico"),CONCATENATE("R",'Mapa de Riesgos Corrupcion '!$O$54),"")</f>
        <v/>
      </c>
      <c r="AK43" s="207" t="str">
        <f>IF(AND('Mapa de Riesgos Corrupcion '!$Y$55="Baja",'Mapa de Riesgos Corrupcion '!$AA$55="Catastrófico"),CONCATENATE("R",'Mapa de Riesgos Corrupcion '!$O$55),"")</f>
        <v/>
      </c>
      <c r="AL43" s="207" t="str">
        <f>IF(AND('Mapa de Riesgos Corrupcion '!$Y$56="Baja",'Mapa de Riesgos Corrupcion '!$AA$56="Catastrófico"),CONCATENATE("R",'Mapa de Riesgos Corrupcion '!$O$56),"")</f>
        <v/>
      </c>
      <c r="AM43" s="208" t="str">
        <f>IF(AND('Mapa de Riesgos Corrupcion '!$Y$57="Baja",'Mapa de Riesgos Corrupcion '!$AA$57="Catastrófico"),CONCATENATE("R",'Mapa de Riesgos Corrupcion '!$O$57),"")</f>
        <v/>
      </c>
      <c r="AN43" s="40"/>
      <c r="AO43" s="363"/>
      <c r="AP43" s="364"/>
      <c r="AQ43" s="364"/>
      <c r="AR43" s="364"/>
      <c r="AS43" s="364"/>
      <c r="AT43" s="365"/>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row>
    <row r="44" spans="1:80" ht="15" customHeight="1">
      <c r="A44" s="40"/>
      <c r="B44" s="358"/>
      <c r="C44" s="358"/>
      <c r="D44" s="359"/>
      <c r="E44" s="329"/>
      <c r="F44" s="330"/>
      <c r="G44" s="330"/>
      <c r="H44" s="330"/>
      <c r="I44" s="330"/>
      <c r="J44" s="224" t="str">
        <f>IF(AND('Mapa de Riesgos Corrupcion '!$Y$58="Baja",'Mapa de Riesgos Corrupcion '!$AA$58="Leve"),CONCATENATE("R",'Mapa de Riesgos Corrupcion '!$O$58),"")</f>
        <v/>
      </c>
      <c r="K44" s="225" t="str">
        <f>IF(AND('Mapa de Riesgos Corrupcion '!$Y$59="Baja",'Mapa de Riesgos Corrupcion '!$AA$59="Leve"),CONCATENATE("R",'Mapa de Riesgos Corrupcion '!$O$59),"")</f>
        <v/>
      </c>
      <c r="L44" s="225" t="str">
        <f>IF(AND('Mapa de Riesgos Corrupcion '!$Y$60="Baja",'Mapa de Riesgos Corrupcion '!$AA$60="Leve"),CONCATENATE("R",'Mapa de Riesgos Corrupcion '!$O$60),"")</f>
        <v/>
      </c>
      <c r="M44" s="225" t="str">
        <f>IF(AND('Mapa de Riesgos Corrupcion '!$Y$61="Baja",'Mapa de Riesgos Corrupcion '!$AA$61="Leve"),CONCATENATE("R",'Mapa de Riesgos Corrupcion '!$O$61),"")</f>
        <v/>
      </c>
      <c r="N44" s="225" t="str">
        <f>IF(AND('Mapa de Riesgos Corrupcion '!$Y$62="Baja",'Mapa de Riesgos Corrupcion '!$AA$62="Leve"),CONCATENATE("R",'Mapa de Riesgos Corrupcion '!$O$62),"")</f>
        <v/>
      </c>
      <c r="O44" s="226" t="str">
        <f>IF(AND('Mapa de Riesgos Corrupcion '!$Y$63="Baja",'Mapa de Riesgos Corrupcion '!$AA$63="Leve"),CONCATENATE("R",'Mapa de Riesgos Corrupcion '!$O$63),"")</f>
        <v/>
      </c>
      <c r="P44" s="215" t="str">
        <f>IF(AND('Mapa de Riesgos Corrupcion '!$Y$58="Baja",'Mapa de Riesgos Corrupcion '!$AA$58="Menor"),CONCATENATE("R",'Mapa de Riesgos Corrupcion '!$O$58),"")</f>
        <v/>
      </c>
      <c r="Q44" s="216" t="str">
        <f>IF(AND('Mapa de Riesgos Corrupcion '!$Y$59="Baja",'Mapa de Riesgos Corrupcion '!$AA$59="Menor"),CONCATENATE("R",'Mapa de Riesgos Corrupcion '!$O$59),"")</f>
        <v/>
      </c>
      <c r="R44" s="216" t="str">
        <f>IF(AND('Mapa de Riesgos Corrupcion '!$Y$60="Baja",'Mapa de Riesgos Corrupcion '!$AA$60="Menor"),CONCATENATE("R",'Mapa de Riesgos Corrupcion '!$O$60),"")</f>
        <v/>
      </c>
      <c r="S44" s="216" t="str">
        <f>IF(AND('Mapa de Riesgos Corrupcion '!$Y$61="Baja",'Mapa de Riesgos Corrupcion '!$AA$61="Menor"),CONCATENATE("R",'Mapa de Riesgos Corrupcion '!$O$61),"")</f>
        <v/>
      </c>
      <c r="T44" s="216" t="str">
        <f>IF(AND('Mapa de Riesgos Corrupcion '!$Y$62="Baja",'Mapa de Riesgos Corrupcion '!$AA$62="Menor"),CONCATENATE("R",'Mapa de Riesgos Corrupcion '!$O$62),"")</f>
        <v/>
      </c>
      <c r="U44" s="217" t="str">
        <f>IF(AND('Mapa de Riesgos Corrupcion '!$Y$63="Baja",'Mapa de Riesgos Corrupcion '!$AA$63="Menor"),CONCATENATE("R",'Mapa de Riesgos Corrupcion '!$O$63),"")</f>
        <v/>
      </c>
      <c r="V44" s="215" t="str">
        <f>IF(AND('Mapa de Riesgos Corrupcion '!$Y$58="Baja",'Mapa de Riesgos Corrupcion '!$AA$58="Moderado"),CONCATENATE("R",'Mapa de Riesgos Corrupcion '!$O$58),"")</f>
        <v/>
      </c>
      <c r="W44" s="216" t="str">
        <f>IF(AND('Mapa de Riesgos Corrupcion '!$Y$59="Baja",'Mapa de Riesgos Corrupcion '!$AA$59="Moderado"),CONCATENATE("R",'Mapa de Riesgos Corrupcion '!$O$59),"")</f>
        <v/>
      </c>
      <c r="X44" s="216" t="str">
        <f>IF(AND('Mapa de Riesgos Corrupcion '!$Y$60="Baja",'Mapa de Riesgos Corrupcion '!$AA$60="Moderado"),CONCATENATE("R",'Mapa de Riesgos Corrupcion '!$O$60),"")</f>
        <v/>
      </c>
      <c r="Y44" s="216" t="str">
        <f>IF(AND('Mapa de Riesgos Corrupcion '!$Y$61="Baja",'Mapa de Riesgos Corrupcion '!$AA$61="Moderado"),CONCATENATE("R",'Mapa de Riesgos Corrupcion '!$O$61),"")</f>
        <v/>
      </c>
      <c r="Z44" s="216" t="str">
        <f>IF(AND('Mapa de Riesgos Corrupcion '!$Y$62="Baja",'Mapa de Riesgos Corrupcion '!$AA$62="Moderado"),CONCATENATE("R",'Mapa de Riesgos Corrupcion '!$O$62),"")</f>
        <v/>
      </c>
      <c r="AA44" s="217" t="str">
        <f>IF(AND('Mapa de Riesgos Corrupcion '!$Y$63="Baja",'Mapa de Riesgos Corrupcion '!$AA$63="Moderado"),CONCATENATE("R",'Mapa de Riesgos Corrupcion '!$O$63),"")</f>
        <v/>
      </c>
      <c r="AB44" s="35" t="str">
        <f>IF(AND('Mapa de Riesgos Corrupcion '!$Y$58="Baja",'Mapa de Riesgos Corrupcion '!$AA$58="Mayor"),CONCATENATE("R",'Mapa de Riesgos Corrupcion '!$O$58),"")</f>
        <v/>
      </c>
      <c r="AC44" s="202" t="str">
        <f>IF(AND('Mapa de Riesgos Corrupcion '!$Y$59="Baja",'Mapa de Riesgos Corrupcion '!$AA$59="Mayor"),CONCATENATE("R",'Mapa de Riesgos Corrupcion '!$O$59),"")</f>
        <v/>
      </c>
      <c r="AD44" s="202" t="str">
        <f>IF(AND('Mapa de Riesgos Corrupcion '!$Y$60="Baja",'Mapa de Riesgos Corrupcion '!$AA$60="Mayor"),CONCATENATE("R",'Mapa de Riesgos Corrupcion '!$O$60),"")</f>
        <v/>
      </c>
      <c r="AE44" s="202" t="str">
        <f>IF(AND('Mapa de Riesgos Corrupcion '!$Y$61="Baja",'Mapa de Riesgos Corrupcion '!$AA$61="Mayor"),CONCATENATE("R",'Mapa de Riesgos Corrupcion '!$O$61),"")</f>
        <v/>
      </c>
      <c r="AF44" s="202" t="str">
        <f>IF(AND('Mapa de Riesgos Corrupcion '!$Y$62="Baja",'Mapa de Riesgos Corrupcion '!$AA$62="Mayor"),CONCATENATE("R",'Mapa de Riesgos Corrupcion '!$O$62),"")</f>
        <v/>
      </c>
      <c r="AG44" s="36" t="str">
        <f>IF(AND('Mapa de Riesgos Corrupcion '!$Y$63="Baja",'Mapa de Riesgos Corrupcion '!$AA$63="Mayor"),CONCATENATE("R",'Mapa de Riesgos Corrupcion '!$O$63),"")</f>
        <v/>
      </c>
      <c r="AH44" s="206" t="str">
        <f>IF(AND('Mapa de Riesgos Corrupcion '!$Y$58="Baja",'Mapa de Riesgos Corrupcion '!$AA$58="Catastrófico"),CONCATENATE("R",'Mapa de Riesgos Corrupcion '!$O$58),"")</f>
        <v/>
      </c>
      <c r="AI44" s="207" t="str">
        <f>IF(AND('Mapa de Riesgos Corrupcion '!$Y$59="Baja",'Mapa de Riesgos Corrupcion '!$AA$59="Catastrófico"),CONCATENATE("R",'Mapa de Riesgos Corrupcion '!$O$59),"")</f>
        <v/>
      </c>
      <c r="AJ44" s="207" t="str">
        <f>IF(AND('Mapa de Riesgos Corrupcion '!$Y$60="Baja",'Mapa de Riesgos Corrupcion '!$AA$60="Catastrófico"),CONCATENATE("R",'Mapa de Riesgos Corrupcion '!$O$60),"")</f>
        <v/>
      </c>
      <c r="AK44" s="207" t="str">
        <f>IF(AND('Mapa de Riesgos Corrupcion '!$Y$61="Baja",'Mapa de Riesgos Corrupcion '!$AA$61="Catastrófico"),CONCATENATE("R",'Mapa de Riesgos Corrupcion '!$O$61),"")</f>
        <v/>
      </c>
      <c r="AL44" s="207" t="str">
        <f>IF(AND('Mapa de Riesgos Corrupcion '!$Y$62="Baja",'Mapa de Riesgos Corrupcion '!$AA$62="Catastrófico"),CONCATENATE("R",'Mapa de Riesgos Corrupcion '!$O$62),"")</f>
        <v/>
      </c>
      <c r="AM44" s="208" t="str">
        <f>IF(AND('Mapa de Riesgos Corrupcion '!$Y$63="Baja",'Mapa de Riesgos Corrupcion '!$AA$63="Catastrófico"),CONCATENATE("R",'Mapa de Riesgos Corrupcion '!$O$63),"")</f>
        <v/>
      </c>
      <c r="AN44" s="40"/>
      <c r="AO44" s="363"/>
      <c r="AP44" s="364"/>
      <c r="AQ44" s="364"/>
      <c r="AR44" s="364"/>
      <c r="AS44" s="364"/>
      <c r="AT44" s="365"/>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row>
    <row r="45" spans="1:80" ht="15.75" customHeight="1" thickBot="1">
      <c r="A45" s="40"/>
      <c r="B45" s="358"/>
      <c r="C45" s="358"/>
      <c r="D45" s="359"/>
      <c r="E45" s="332"/>
      <c r="F45" s="333"/>
      <c r="G45" s="333"/>
      <c r="H45" s="333"/>
      <c r="I45" s="333"/>
      <c r="J45" s="227" t="str">
        <f>IF(AND('Mapa de Riesgos Corrupcion '!$Y$64="Baja",'Mapa de Riesgos Corrupcion '!$AA$64="Leve"),CONCATENATE("R",'Mapa de Riesgos Corrupcion '!$O$64),"")</f>
        <v/>
      </c>
      <c r="K45" s="228" t="str">
        <f>IF(AND('Mapa de Riesgos Corrupcion '!$Y$65="Baja",'Mapa de Riesgos Corrupcion '!$AA$65="Leve"),CONCATENATE("R",'Mapa de Riesgos Corrupcion '!$O$65),"")</f>
        <v/>
      </c>
      <c r="L45" s="228" t="str">
        <f>IF(AND('Mapa de Riesgos Corrupcion '!$Y$66="Baja",'Mapa de Riesgos Corrupcion '!$AA$66="Leve"),CONCATENATE("R",'Mapa de Riesgos Corrupcion '!$O$66),"")</f>
        <v/>
      </c>
      <c r="M45" s="228" t="str">
        <f>IF(AND('Mapa de Riesgos Corrupcion '!$Y$67="Baja",'Mapa de Riesgos Corrupcion '!$AA$67="Leve"),CONCATENATE("R",'Mapa de Riesgos Corrupcion '!$O$67),"")</f>
        <v/>
      </c>
      <c r="N45" s="228" t="str">
        <f>IF(AND('Mapa de Riesgos Corrupcion '!$Y$68="Baja",'Mapa de Riesgos Corrupcion '!$AA$68="Leve"),CONCATENATE("R",'Mapa de Riesgos Corrupcion '!$O$68),"")</f>
        <v/>
      </c>
      <c r="O45" s="229" t="str">
        <f>IF(AND('Mapa de Riesgos Corrupcion '!$Y$69="Baja",'Mapa de Riesgos Corrupcion '!$AA$69="Leve"),CONCATENATE("R",'Mapa de Riesgos Corrupcion '!$O$69),"")</f>
        <v/>
      </c>
      <c r="P45" s="218" t="str">
        <f>IF(AND('Mapa de Riesgos Corrupcion '!$Y$64="Baja",'Mapa de Riesgos Corrupcion '!$AA$64="Menor"),CONCATENATE("R",'Mapa de Riesgos Corrupcion '!$O$64),"")</f>
        <v/>
      </c>
      <c r="Q45" s="219" t="str">
        <f>IF(AND('Mapa de Riesgos Corrupcion '!$Y$65="Baja",'Mapa de Riesgos Corrupcion '!$AA$65="Menor"),CONCATENATE("R",'Mapa de Riesgos Corrupcion '!$O$65),"")</f>
        <v/>
      </c>
      <c r="R45" s="219" t="str">
        <f>IF(AND('Mapa de Riesgos Corrupcion '!$Y$66="Baja",'Mapa de Riesgos Corrupcion '!$AA$66="Menor"),CONCATENATE("R",'Mapa de Riesgos Corrupcion '!$O$66),"")</f>
        <v/>
      </c>
      <c r="S45" s="219" t="str">
        <f>IF(AND('Mapa de Riesgos Corrupcion '!$Y$67="Baja",'Mapa de Riesgos Corrupcion '!$AA$67="Menor"),CONCATENATE("R",'Mapa de Riesgos Corrupcion '!$O$67),"")</f>
        <v/>
      </c>
      <c r="T45" s="219" t="str">
        <f>IF(AND('Mapa de Riesgos Corrupcion '!$Y$68="Baja",'Mapa de Riesgos Corrupcion '!$AA$68="Menor"),CONCATENATE("R",'Mapa de Riesgos Corrupcion '!$O$68),"")</f>
        <v/>
      </c>
      <c r="U45" s="220" t="str">
        <f>IF(AND('Mapa de Riesgos Corrupcion '!$Y$69="Baja",'Mapa de Riesgos Corrupcion '!$AA$69="Menor"),CONCATENATE("R",'Mapa de Riesgos Corrupcion '!$O$69),"")</f>
        <v/>
      </c>
      <c r="V45" s="218" t="str">
        <f>IF(AND('Mapa de Riesgos Corrupcion '!$Y$64="Baja",'Mapa de Riesgos Corrupcion '!$AA$64="Moderado"),CONCATENATE("R",'Mapa de Riesgos Corrupcion '!$O$64),"")</f>
        <v/>
      </c>
      <c r="W45" s="219" t="str">
        <f>IF(AND('Mapa de Riesgos Corrupcion '!$Y$65="Baja",'Mapa de Riesgos Corrupcion '!$AA$65="Moderado"),CONCATENATE("R",'Mapa de Riesgos Corrupcion '!$O$65),"")</f>
        <v/>
      </c>
      <c r="X45" s="219" t="str">
        <f>IF(AND('Mapa de Riesgos Corrupcion '!$Y$66="Baja",'Mapa de Riesgos Corrupcion '!$AA$66="Moderado"),CONCATENATE("R",'Mapa de Riesgos Corrupcion '!$O$66),"")</f>
        <v/>
      </c>
      <c r="Y45" s="219" t="str">
        <f>IF(AND('Mapa de Riesgos Corrupcion '!$Y$67="Baja",'Mapa de Riesgos Corrupcion '!$AA$67="Moderado"),CONCATENATE("R",'Mapa de Riesgos Corrupcion '!$O$67),"")</f>
        <v/>
      </c>
      <c r="Z45" s="219" t="str">
        <f>IF(AND('Mapa de Riesgos Corrupcion '!$Y$68="Baja",'Mapa de Riesgos Corrupcion '!$AA$68="Moderado"),CONCATENATE("R",'Mapa de Riesgos Corrupcion '!$O$68),"")</f>
        <v/>
      </c>
      <c r="AA45" s="220" t="str">
        <f>IF(AND('Mapa de Riesgos Corrupcion '!$Y$69="Baja",'Mapa de Riesgos Corrupcion '!$AA$69="Moderado"),CONCATENATE("R",'Mapa de Riesgos Corrupcion '!$O$69),"")</f>
        <v/>
      </c>
      <c r="AB45" s="37" t="str">
        <f>IF(AND('Mapa de Riesgos Corrupcion '!$Y$64="Baja",'Mapa de Riesgos Corrupcion '!$AA$64="Mayor"),CONCATENATE("R",'Mapa de Riesgos Corrupcion '!$O$64),"")</f>
        <v/>
      </c>
      <c r="AC45" s="38" t="str">
        <f>IF(AND('Mapa de Riesgos Corrupcion '!$Y$65="Baja",'Mapa de Riesgos Corrupcion '!$AA$65="Mayor"),CONCATENATE("R",'Mapa de Riesgos Corrupcion '!$O$65),"")</f>
        <v/>
      </c>
      <c r="AD45" s="38" t="str">
        <f>IF(AND('Mapa de Riesgos Corrupcion '!$Y$66="Baja",'Mapa de Riesgos Corrupcion '!$AA$66="Mayor"),CONCATENATE("R",'Mapa de Riesgos Corrupcion '!$O$66),"")</f>
        <v/>
      </c>
      <c r="AE45" s="38" t="str">
        <f>IF(AND('Mapa de Riesgos Corrupcion '!$Y$67="Baja",'Mapa de Riesgos Corrupcion '!$AA$67="Mayor"),CONCATENATE("R",'Mapa de Riesgos Corrupcion '!$O$67),"")</f>
        <v/>
      </c>
      <c r="AF45" s="38" t="str">
        <f>IF(AND('Mapa de Riesgos Corrupcion '!$Y$68="Baja",'Mapa de Riesgos Corrupcion '!$AA$68="Mayor"),CONCATENATE("R",'Mapa de Riesgos Corrupcion '!$O$68),"")</f>
        <v/>
      </c>
      <c r="AG45" s="39" t="str">
        <f>IF(AND('Mapa de Riesgos Corrupcion '!$Y$69="Baja",'Mapa de Riesgos Corrupcion '!$AA$69="Mayor"),CONCATENATE("R",'Mapa de Riesgos Corrupcion '!$O$69),"")</f>
        <v/>
      </c>
      <c r="AH45" s="209" t="str">
        <f>IF(AND('Mapa de Riesgos Corrupcion '!$Y$64="Baja",'Mapa de Riesgos Corrupcion '!$AA$64="Catastrófico"),CONCATENATE("R",'Mapa de Riesgos Corrupcion '!$O$64),"")</f>
        <v/>
      </c>
      <c r="AI45" s="210" t="str">
        <f>IF(AND('Mapa de Riesgos Corrupcion '!$Y$65="Baja",'Mapa de Riesgos Corrupcion '!$AA$65="Catastrófico"),CONCATENATE("R",'Mapa de Riesgos Corrupcion '!$O$65),"")</f>
        <v/>
      </c>
      <c r="AJ45" s="210" t="str">
        <f>IF(AND('Mapa de Riesgos Corrupcion '!$Y$66="Baja",'Mapa de Riesgos Corrupcion '!$AA$66="Catastrófico"),CONCATENATE("R",'Mapa de Riesgos Corrupcion '!$O$66),"")</f>
        <v/>
      </c>
      <c r="AK45" s="210" t="str">
        <f>IF(AND('Mapa de Riesgos Corrupcion '!$Y$67="Baja",'Mapa de Riesgos Corrupcion '!$AA$67="Catastrófico"),CONCATENATE("R",'Mapa de Riesgos Corrupcion '!$O$67),"")</f>
        <v/>
      </c>
      <c r="AL45" s="210" t="str">
        <f>IF(AND('Mapa de Riesgos Corrupcion '!$Y$68="Baja",'Mapa de Riesgos Corrupcion '!$AA$68="Catastrófico"),CONCATENATE("R",'Mapa de Riesgos Corrupcion '!$O$68),"")</f>
        <v/>
      </c>
      <c r="AM45" s="211" t="str">
        <f>IF(AND('Mapa de Riesgos Corrupcion '!$Y$69="Baja",'Mapa de Riesgos Corrupcion '!$AA$69="Catastrófico"),CONCATENATE("R",'Mapa de Riesgos Corrupcion '!$O$69),"")</f>
        <v/>
      </c>
      <c r="AN45" s="40"/>
      <c r="AO45" s="366"/>
      <c r="AP45" s="367"/>
      <c r="AQ45" s="367"/>
      <c r="AR45" s="367"/>
      <c r="AS45" s="367"/>
      <c r="AT45" s="368"/>
    </row>
    <row r="46" spans="1:80" ht="46.5" customHeight="1">
      <c r="A46" s="40"/>
      <c r="B46" s="358"/>
      <c r="C46" s="358"/>
      <c r="D46" s="359"/>
      <c r="E46" s="326" t="s">
        <v>111</v>
      </c>
      <c r="F46" s="327"/>
      <c r="G46" s="327"/>
      <c r="H46" s="327"/>
      <c r="I46" s="328"/>
      <c r="J46" s="221" t="str">
        <f>IF(AND('Mapa de Riesgos Corrupcion '!$Y$10="Muy Baja",'Mapa de Riesgos Corrupcion '!$AA$10="Leve"),CONCATENATE("R",'Mapa de Riesgos Corrupcion '!$O$10),"")</f>
        <v/>
      </c>
      <c r="K46" s="222" t="str">
        <f>IF(AND('Mapa de Riesgos Corrupcion '!$Y$11="Muy Baja",'Mapa de Riesgos Corrupcion '!$AA$11="Leve"),CONCATENATE("R",'Mapa de Riesgos Corrupcion '!$O$11),"")</f>
        <v/>
      </c>
      <c r="L46" s="222" t="str">
        <f>IF(AND('Mapa de Riesgos Corrupcion '!$Y$12="Muy Baja",'Mapa de Riesgos Corrupcion '!$AA$12="Leve"),CONCATENATE("R",'Mapa de Riesgos Corrupcion '!$O$12),"")</f>
        <v/>
      </c>
      <c r="M46" s="222" t="str">
        <f>IF(AND('Mapa de Riesgos Corrupcion '!$Y$13="Muy Baja",'Mapa de Riesgos Corrupcion '!$AA$13="Leve"),CONCATENATE("R",'Mapa de Riesgos Corrupcion '!$O$13),"")</f>
        <v/>
      </c>
      <c r="N46" s="222" t="str">
        <f>IF(AND('Mapa de Riesgos Corrupcion '!$Y$14="Muy Baja",'Mapa de Riesgos Corrupcion '!$AA$14="Leve"),CONCATENATE("R",'Mapa de Riesgos Corrupcion '!$O$14),"")</f>
        <v/>
      </c>
      <c r="O46" s="223" t="str">
        <f>IF(AND('Mapa de Riesgos Corrupcion '!$Y$15="Muy Baja",'Mapa de Riesgos Corrupcion '!$AA$15="Leve"),CONCATENATE("R",'Mapa de Riesgos Corrupcion '!$O$15),"")</f>
        <v/>
      </c>
      <c r="P46" s="221" t="str">
        <f>IF(AND('Mapa de Riesgos Corrupcion '!$Y$10="Muy Baja",'Mapa de Riesgos Corrupcion '!$AA$10="Menor"),CONCATENATE("R",'Mapa de Riesgos Corrupcion '!$O$10),"")</f>
        <v/>
      </c>
      <c r="Q46" s="222" t="str">
        <f>IF(AND('Mapa de Riesgos Corrupcion '!$Y$11="Muy Baja",'Mapa de Riesgos Corrupcion '!$AA$11="Menor"),CONCATENATE("R",'Mapa de Riesgos Corrupcion '!$O$11),"")</f>
        <v/>
      </c>
      <c r="R46" s="222" t="str">
        <f>IF(AND('Mapa de Riesgos Corrupcion '!$Y$12="Muy Baja",'Mapa de Riesgos Corrupcion '!$AA$12="Menor"),CONCATENATE("R",'Mapa de Riesgos Corrupcion '!$O$12),"")</f>
        <v/>
      </c>
      <c r="S46" s="222" t="str">
        <f>IF(AND('Mapa de Riesgos Corrupcion '!$Y$13="Muy Baja",'Mapa de Riesgos Corrupcion '!$AA$13="Menor"),CONCATENATE("R",'Mapa de Riesgos Corrupcion '!$O$13),"")</f>
        <v/>
      </c>
      <c r="T46" s="222" t="str">
        <f>IF(AND('Mapa de Riesgos Corrupcion '!$Y$14="Muy Baja",'Mapa de Riesgos Corrupcion '!$AA$14="Menor"),CONCATENATE("R",'Mapa de Riesgos Corrupcion '!$O$14),"")</f>
        <v/>
      </c>
      <c r="U46" s="223" t="str">
        <f>IF(AND('Mapa de Riesgos Corrupcion '!$Y$15="Muy Baja",'Mapa de Riesgos Corrupcion '!$AA$15="Menor"),CONCATENATE("R",'Mapa de Riesgos Corrupcion '!$O$15),"")</f>
        <v/>
      </c>
      <c r="V46" s="212" t="str">
        <f>IF(AND('Mapa de Riesgos Corrupcion '!$Y$10="Muy Baja",'Mapa de Riesgos Corrupcion '!$AA$10="Moderado"),CONCATENATE("R",'Mapa de Riesgos Corrupcion '!$O$10),"")</f>
        <v/>
      </c>
      <c r="W46" s="213" t="str">
        <f>IF(AND('Mapa de Riesgos Corrupcion '!$Y$11="Muy Baja",'Mapa de Riesgos Corrupcion '!$AA$11="Moderado"),CONCATENATE("R",'Mapa de Riesgos Corrupcion '!$O$11),"")</f>
        <v/>
      </c>
      <c r="X46" s="213" t="str">
        <f>IF(AND('Mapa de Riesgos Corrupcion '!$Y$12="Muy Baja",'Mapa de Riesgos Corrupcion '!$AA$12="Moderado"),CONCATENATE("R",'Mapa de Riesgos Corrupcion '!$O$12),"")</f>
        <v/>
      </c>
      <c r="Y46" s="213" t="str">
        <f>IF(AND('Mapa de Riesgos Corrupcion '!$Y$13="Muy Baja",'Mapa de Riesgos Corrupcion '!$AA$13="Moderado"),CONCATENATE("R",'Mapa de Riesgos Corrupcion '!$O$13),"")</f>
        <v/>
      </c>
      <c r="Z46" s="213" t="str">
        <f>IF(AND('Mapa de Riesgos Corrupcion '!$Y$14="Muy Baja",'Mapa de Riesgos Corrupcion '!$AA$14="Moderado"),CONCATENATE("R",'Mapa de Riesgos Corrupcion '!$O$14),"")</f>
        <v/>
      </c>
      <c r="AA46" s="214" t="str">
        <f>IF(AND('Mapa de Riesgos Corrupcion '!$Y$15="Muy Baja",'Mapa de Riesgos Corrupcion '!$AA$15="Moderado"),CONCATENATE("R",'Mapa de Riesgos Corrupcion '!$O$15),"")</f>
        <v/>
      </c>
      <c r="AB46" s="32" t="str">
        <f>IF(AND('Mapa de Riesgos Corrupcion '!$Y$10="Muy Baja",'Mapa de Riesgos Corrupcion '!$AA$10="Mayor"),CONCATENATE("R",'Mapa de Riesgos Corrupcion '!$O$10),"")</f>
        <v/>
      </c>
      <c r="AC46" s="33" t="str">
        <f>IF(AND('Mapa de Riesgos Corrupcion '!$Y$11="Muy Baja",'Mapa de Riesgos Corrupcion '!$AA$11="Mayor"),CONCATENATE("R",'Mapa de Riesgos Corrupcion '!$O$11),"")</f>
        <v/>
      </c>
      <c r="AD46" s="33" t="str">
        <f>IF(AND('Mapa de Riesgos Corrupcion '!$Y$12="Muy Baja",'Mapa de Riesgos Corrupcion '!$AA$12="Mayor"),CONCATENATE("R",'Mapa de Riesgos Corrupcion '!$O$12),"")</f>
        <v/>
      </c>
      <c r="AE46" s="33" t="str">
        <f>IF(AND('Mapa de Riesgos Corrupcion '!$Y$13="Muy Baja",'Mapa de Riesgos Corrupcion '!$AA$13="Mayor"),CONCATENATE("R",'Mapa de Riesgos Corrupcion '!$O$13),"")</f>
        <v/>
      </c>
      <c r="AF46" s="33" t="str">
        <f>IF(AND('Mapa de Riesgos Corrupcion '!$Y$14="Muy Baja",'Mapa de Riesgos Corrupcion '!$AA$14="Mayor"),CONCATENATE("R",'Mapa de Riesgos Corrupcion '!$O$14),"")</f>
        <v/>
      </c>
      <c r="AG46" s="34" t="str">
        <f>IF(AND('Mapa de Riesgos Corrupcion '!$Y$15="Muy Baja",'Mapa de Riesgos Corrupcion '!$AA$15="Mayor"),CONCATENATE("R",'Mapa de Riesgos Corrupcion '!$O$15),"")</f>
        <v/>
      </c>
      <c r="AH46" s="203" t="str">
        <f>IF(AND('Mapa de Riesgos Corrupcion '!$Y$10="Muy Baja",'Mapa de Riesgos Corrupcion '!$AA$10="Catastrófico"),CONCATENATE("R",'Mapa de Riesgos Corrupcion '!$O$10),"")</f>
        <v/>
      </c>
      <c r="AI46" s="204" t="str">
        <f>IF(AND('Mapa de Riesgos Corrupcion '!$Y$11="Muy Baja",'Mapa de Riesgos Corrupcion '!$AA$11="Catastrófico"),CONCATENATE("R",'Mapa de Riesgos Corrupcion '!$O$11),"")</f>
        <v/>
      </c>
      <c r="AJ46" s="204" t="str">
        <f>IF(AND('Mapa de Riesgos Corrupcion '!$Y$12="Muy Baja",'Mapa de Riesgos Corrupcion '!$AA$12="Catastrófico"),CONCATENATE("R",'Mapa de Riesgos Corrupcion '!$O$12),"")</f>
        <v/>
      </c>
      <c r="AK46" s="204" t="str">
        <f>IF(AND('Mapa de Riesgos Corrupcion '!$Y$13="Muy Baja",'Mapa de Riesgos Corrupcion '!$AA$13="Catastrófico"),CONCATENATE("R",'Mapa de Riesgos Corrupcion '!$O$13),"")</f>
        <v/>
      </c>
      <c r="AL46" s="204" t="str">
        <f>IF(AND('Mapa de Riesgos Corrupcion '!$Y$14="Muy Baja",'Mapa de Riesgos Corrupcion '!$AA$14="Catastrófico"),CONCATENATE("R",'Mapa de Riesgos Corrupcion '!$O$14),"")</f>
        <v/>
      </c>
      <c r="AM46" s="205" t="str">
        <f>IF(AND('Mapa de Riesgos Corrupcion '!$Y$15="Muy Baja",'Mapa de Riesgos Corrupcion '!$AA$15="Catastrófico"),CONCATENATE("R",'Mapa de Riesgos Corrupcion '!$O$15),"")</f>
        <v/>
      </c>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row>
    <row r="47" spans="1:80" ht="46.5" customHeight="1">
      <c r="A47" s="40"/>
      <c r="B47" s="358"/>
      <c r="C47" s="358"/>
      <c r="D47" s="359"/>
      <c r="E47" s="345"/>
      <c r="F47" s="330"/>
      <c r="G47" s="330"/>
      <c r="H47" s="330"/>
      <c r="I47" s="331"/>
      <c r="J47" s="224" t="str">
        <f>IF(AND('Mapa de Riesgos Corrupcion '!$Y$16="Muy Baja",'Mapa de Riesgos Corrupcion '!$AA$16="Leve"),CONCATENATE("R",'Mapa de Riesgos Corrupcion '!$O$16),"")</f>
        <v/>
      </c>
      <c r="K47" s="225" t="str">
        <f>IF(AND('Mapa de Riesgos Corrupcion '!$Y$17="Muy Baja",'Mapa de Riesgos Corrupcion '!$AA$17="Leve"),CONCATENATE("R",'Mapa de Riesgos Corrupcion '!$O$17),"")</f>
        <v/>
      </c>
      <c r="L47" s="225" t="str">
        <f>IF(AND('Mapa de Riesgos Corrupcion '!$Y$18="Muy Baja",'Mapa de Riesgos Corrupcion '!$AA$18="Leve"),CONCATENATE("R",'Mapa de Riesgos Corrupcion '!$O$18),"")</f>
        <v/>
      </c>
      <c r="M47" s="225" t="str">
        <f>IF(AND('Mapa de Riesgos Corrupcion '!$Y$19="Muy Baja",'Mapa de Riesgos Corrupcion '!$AA$19="Leve"),CONCATENATE("R",'Mapa de Riesgos Corrupcion '!$O$19),"")</f>
        <v/>
      </c>
      <c r="N47" s="225" t="str">
        <f>IF(AND('Mapa de Riesgos Corrupcion '!$Y$20="Muy Baja",'Mapa de Riesgos Corrupcion '!$AA$20="Leve"),CONCATENATE("R",'Mapa de Riesgos Corrupcion '!$O$20),"")</f>
        <v/>
      </c>
      <c r="O47" s="226" t="str">
        <f>IF(AND('Mapa de Riesgos Corrupcion '!$Y$21="Muy Baja",'Mapa de Riesgos Corrupcion '!$AA$21="Leve"),CONCATENATE("R",'Mapa de Riesgos Corrupcion '!$O$21),"")</f>
        <v/>
      </c>
      <c r="P47" s="224" t="str">
        <f>IF(AND('Mapa de Riesgos Corrupcion '!$Y$16="Muy Baja",'Mapa de Riesgos Corrupcion '!$AA$16="Menor"),CONCATENATE("R",'Mapa de Riesgos Corrupcion '!$O$16),"")</f>
        <v/>
      </c>
      <c r="Q47" s="225" t="str">
        <f>IF(AND('Mapa de Riesgos Corrupcion '!$Y$17="Muy Baja",'Mapa de Riesgos Corrupcion '!$AA$17="Menor"),CONCATENATE("R",'Mapa de Riesgos Corrupcion '!$O$17),"")</f>
        <v/>
      </c>
      <c r="R47" s="225" t="str">
        <f>IF(AND('Mapa de Riesgos Corrupcion '!$Y$18="Muy Baja",'Mapa de Riesgos Corrupcion '!$AA$18="Menor"),CONCATENATE("R",'Mapa de Riesgos Corrupcion '!$O$18),"")</f>
        <v/>
      </c>
      <c r="S47" s="225" t="str">
        <f>IF(AND('Mapa de Riesgos Corrupcion '!$Y$19="Muy Baja",'Mapa de Riesgos Corrupcion '!$AA$19="Menor"),CONCATENATE("R",'Mapa de Riesgos Corrupcion '!$O$19),"")</f>
        <v/>
      </c>
      <c r="T47" s="225" t="str">
        <f>IF(AND('Mapa de Riesgos Corrupcion '!$Y$20="Muy Baja",'Mapa de Riesgos Corrupcion '!$AA$20="Menor"),CONCATENATE("R",'Mapa de Riesgos Corrupcion '!$O$20),"")</f>
        <v/>
      </c>
      <c r="U47" s="226" t="str">
        <f>IF(AND('Mapa de Riesgos Corrupcion '!$Y$21="Muy Baja",'Mapa de Riesgos Corrupcion '!$AA$21="Menor"),CONCATENATE("R",'Mapa de Riesgos Corrupcion '!$O$21),"")</f>
        <v/>
      </c>
      <c r="V47" s="215" t="str">
        <f>IF(AND('Mapa de Riesgos Corrupcion '!$Y$16="Muy Baja",'Mapa de Riesgos Corrupcion '!$AA$16="Moderado"),CONCATENATE("R",'Mapa de Riesgos Corrupcion '!$O$16),"")</f>
        <v/>
      </c>
      <c r="W47" s="216" t="str">
        <f>IF(AND('Mapa de Riesgos Corrupcion '!$Y$17="Muy Baja",'Mapa de Riesgos Corrupcion '!$AA$17="Moderado"),CONCATENATE("R",'Mapa de Riesgos Corrupcion '!$O$17),"")</f>
        <v/>
      </c>
      <c r="X47" s="216" t="str">
        <f>IF(AND('Mapa de Riesgos Corrupcion '!$Y$18="Muy Baja",'Mapa de Riesgos Corrupcion '!$AA$18="Moderado"),CONCATENATE("R",'Mapa de Riesgos Corrupcion '!$O$18),"")</f>
        <v/>
      </c>
      <c r="Y47" s="216" t="str">
        <f>IF(AND('Mapa de Riesgos Corrupcion '!$Y$19="Muy Baja",'Mapa de Riesgos Corrupcion '!$AA$19="Moderado"),CONCATENATE("R",'Mapa de Riesgos Corrupcion '!$O$19),"")</f>
        <v/>
      </c>
      <c r="Z47" s="216" t="str">
        <f>IF(AND('Mapa de Riesgos Corrupcion '!$Y$20="Muy Baja",'Mapa de Riesgos Corrupcion '!$AA$20="Moderado"),CONCATENATE("R",'Mapa de Riesgos Corrupcion '!$O$20),"")</f>
        <v/>
      </c>
      <c r="AA47" s="217" t="str">
        <f>IF(AND('Mapa de Riesgos Corrupcion '!$Y$21="Muy Baja",'Mapa de Riesgos Corrupcion '!$AA$21="Moderado"),CONCATENATE("R",'Mapa de Riesgos Corrupcion '!$O$21),"")</f>
        <v/>
      </c>
      <c r="AB47" s="35" t="str">
        <f>IF(AND('Mapa de Riesgos Corrupcion '!$Y$16="Muy Baja",'Mapa de Riesgos Corrupcion '!$AA$16="Mayor"),CONCATENATE("R",'Mapa de Riesgos Corrupcion '!$O$16),"")</f>
        <v/>
      </c>
      <c r="AC47" s="202" t="str">
        <f>IF(AND('Mapa de Riesgos Corrupcion '!$Y$17="Muy Baja",'Mapa de Riesgos Corrupcion '!$AA$17="Mayor"),CONCATENATE("R",'Mapa de Riesgos Corrupcion '!$O$17),"")</f>
        <v/>
      </c>
      <c r="AD47" s="202" t="str">
        <f>IF(AND('Mapa de Riesgos Corrupcion '!$Y$18="Muy Baja",'Mapa de Riesgos Corrupcion '!$AA$18="Mayor"),CONCATENATE("R",'Mapa de Riesgos Corrupcion '!$O$18),"")</f>
        <v/>
      </c>
      <c r="AE47" s="202" t="str">
        <f>IF(AND('Mapa de Riesgos Corrupcion '!$Y$19="Muy Baja",'Mapa de Riesgos Corrupcion '!$AA$19="Mayor"),CONCATENATE("R",'Mapa de Riesgos Corrupcion '!$O$19),"")</f>
        <v/>
      </c>
      <c r="AF47" s="202" t="str">
        <f>IF(AND('Mapa de Riesgos Corrupcion '!$Y$20="Muy Baja",'Mapa de Riesgos Corrupcion '!$AA$20="Mayor"),CONCATENATE("R",'Mapa de Riesgos Corrupcion '!$O$20),"")</f>
        <v/>
      </c>
      <c r="AG47" s="36" t="str">
        <f>IF(AND('Mapa de Riesgos Corrupcion '!$Y$21="Muy Baja",'Mapa de Riesgos Corrupcion '!$AA$21="Mayor"),CONCATENATE("R",'Mapa de Riesgos Corrupcion '!$O$21),"")</f>
        <v/>
      </c>
      <c r="AH47" s="206" t="str">
        <f>IF(AND('Mapa de Riesgos Corrupcion '!$Y$16="Muy Baja",'Mapa de Riesgos Corrupcion '!$AA$16="Catastrófico"),CONCATENATE("R",'Mapa de Riesgos Corrupcion '!$O$16),"")</f>
        <v/>
      </c>
      <c r="AI47" s="207" t="str">
        <f>IF(AND('Mapa de Riesgos Corrupcion '!$Y$17="Muy Baja",'Mapa de Riesgos Corrupcion '!$AA$17="Catastrófico"),CONCATENATE("R",'Mapa de Riesgos Corrupcion '!$O$17),"")</f>
        <v/>
      </c>
      <c r="AJ47" s="207" t="str">
        <f>IF(AND('Mapa de Riesgos Corrupcion '!$Y$18="Muy Baja",'Mapa de Riesgos Corrupcion '!$AA$18="Catastrófico"),CONCATENATE("R",'Mapa de Riesgos Corrupcion '!$O$18),"")</f>
        <v/>
      </c>
      <c r="AK47" s="207" t="str">
        <f>IF(AND('Mapa de Riesgos Corrupcion '!$Y$19="Muy Baja",'Mapa de Riesgos Corrupcion '!$AA$19="Catastrófico"),CONCATENATE("R",'Mapa de Riesgos Corrupcion '!$O$19),"")</f>
        <v/>
      </c>
      <c r="AL47" s="207" t="str">
        <f>IF(AND('Mapa de Riesgos Corrupcion '!$Y$20="Muy Baja",'Mapa de Riesgos Corrupcion '!$AA$20="Catastrófico"),CONCATENATE("R",'Mapa de Riesgos Corrupcion '!$O$20),"")</f>
        <v/>
      </c>
      <c r="AM47" s="208" t="str">
        <f>IF(AND('Mapa de Riesgos Corrupcion '!$Y$21="Muy Baja",'Mapa de Riesgos Corrupcion '!$AA$21="Catastrófico"),CONCATENATE("R",'Mapa de Riesgos Corrupcion '!$O$21),"")</f>
        <v/>
      </c>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row>
    <row r="48" spans="1:80" ht="15" customHeight="1">
      <c r="A48" s="40"/>
      <c r="B48" s="358"/>
      <c r="C48" s="358"/>
      <c r="D48" s="359"/>
      <c r="E48" s="345"/>
      <c r="F48" s="330"/>
      <c r="G48" s="330"/>
      <c r="H48" s="330"/>
      <c r="I48" s="331"/>
      <c r="J48" s="224" t="str">
        <f>IF(AND('Mapa de Riesgos Corrupcion '!$Y$22="Muy Baja",'Mapa de Riesgos Corrupcion '!$AA$22="Leve"),CONCATENATE("R",'Mapa de Riesgos Corrupcion '!$O$22),"")</f>
        <v/>
      </c>
      <c r="K48" s="225" t="str">
        <f>IF(AND('Mapa de Riesgos Corrupcion '!$Y$23="Muy Baja",'Mapa de Riesgos Corrupcion '!$AA$23="Leve"),CONCATENATE("R",'Mapa de Riesgos Corrupcion '!$O$23),"")</f>
        <v/>
      </c>
      <c r="L48" s="225" t="str">
        <f>IF(AND('Mapa de Riesgos Corrupcion '!$Y$24="Muy Baja",'Mapa de Riesgos Corrupcion '!$AA$24="Leve"),CONCATENATE("R",'Mapa de Riesgos Corrupcion '!$O$24),"")</f>
        <v/>
      </c>
      <c r="M48" s="225" t="str">
        <f>IF(AND('Mapa de Riesgos Corrupcion '!$Y$25="Muy Baja",'Mapa de Riesgos Corrupcion '!$AA$25="Leve"),CONCATENATE("R",'Mapa de Riesgos Corrupcion '!$O$25),"")</f>
        <v/>
      </c>
      <c r="N48" s="225" t="str">
        <f>IF(AND('Mapa de Riesgos Corrupcion '!$Y$26="Muy Baja",'Mapa de Riesgos Corrupcion '!$AA$26="Leve"),CONCATENATE("R",'Mapa de Riesgos Corrupcion '!$O$26),"")</f>
        <v/>
      </c>
      <c r="O48" s="226" t="str">
        <f>IF(AND('Mapa de Riesgos Corrupcion '!$Y$27="Muy Baja",'Mapa de Riesgos Corrupcion '!$AA$27="Leve"),CONCATENATE("R",'Mapa de Riesgos Corrupcion '!$O$27),"")</f>
        <v>R18</v>
      </c>
      <c r="P48" s="224" t="str">
        <f>IF(AND('Mapa de Riesgos Corrupcion '!$Y$22="Muy Baja",'Mapa de Riesgos Corrupcion '!$AA$22="Menor"),CONCATENATE("R",'Mapa de Riesgos Corrupcion '!$O$22),"")</f>
        <v/>
      </c>
      <c r="Q48" s="225" t="str">
        <f>IF(AND('Mapa de Riesgos Corrupcion '!$Y$23="Muy Baja",'Mapa de Riesgos Corrupcion '!$AA$23="Menor"),CONCATENATE("R",'Mapa de Riesgos Corrupcion '!$O$23),"")</f>
        <v/>
      </c>
      <c r="R48" s="225" t="str">
        <f>IF(AND('Mapa de Riesgos Corrupcion '!$Y$24="Muy Baja",'Mapa de Riesgos Corrupcion '!$AA$24="Menor"),CONCATENATE("R",'Mapa de Riesgos Corrupcion '!$O$24),"")</f>
        <v/>
      </c>
      <c r="S48" s="225" t="str">
        <f>IF(AND('Mapa de Riesgos Corrupcion '!$Y$25="Muy Baja",'Mapa de Riesgos Corrupcion '!$AA$25="Menor"),CONCATENATE("R",'Mapa de Riesgos Corrupcion '!$O$25),"")</f>
        <v/>
      </c>
      <c r="T48" s="225" t="str">
        <f>IF(AND('Mapa de Riesgos Corrupcion '!$Y$26="Muy Baja",'Mapa de Riesgos Corrupcion '!$AA$26="Menor"),CONCATENATE("R",'Mapa de Riesgos Corrupcion '!$O$26),"")</f>
        <v/>
      </c>
      <c r="U48" s="226" t="str">
        <f>IF(AND('Mapa de Riesgos Corrupcion '!$Y$27="Muy Baja",'Mapa de Riesgos Corrupcion '!$AA$27="Menor"),CONCATENATE("R",'Mapa de Riesgos Corrupcion '!$O$27),"")</f>
        <v/>
      </c>
      <c r="V48" s="215" t="str">
        <f>IF(AND('Mapa de Riesgos Corrupcion '!$Y$22="Muy Baja",'Mapa de Riesgos Corrupcion '!$AA$22="Moderado"),CONCATENATE("R",'Mapa de Riesgos Corrupcion '!$O$22),"")</f>
        <v/>
      </c>
      <c r="W48" s="216" t="str">
        <f>IF(AND('Mapa de Riesgos Corrupcion '!$Y$23="Muy Baja",'Mapa de Riesgos Corrupcion '!$AA$23="Moderado"),CONCATENATE("R",'Mapa de Riesgos Corrupcion '!$O$23),"")</f>
        <v/>
      </c>
      <c r="X48" s="216" t="str">
        <f>IF(AND('Mapa de Riesgos Corrupcion '!$Y$24="Muy Baja",'Mapa de Riesgos Corrupcion '!$AA$24="Moderado"),CONCATENATE("R",'Mapa de Riesgos Corrupcion '!$O$24),"")</f>
        <v/>
      </c>
      <c r="Y48" s="216" t="str">
        <f>IF(AND('Mapa de Riesgos Corrupcion '!$Y$25="Muy Baja",'Mapa de Riesgos Corrupcion '!$AA$25="Moderado"),CONCATENATE("R",'Mapa de Riesgos Corrupcion '!$O$25),"")</f>
        <v>R16</v>
      </c>
      <c r="Z48" s="216" t="str">
        <f>IF(AND('Mapa de Riesgos Corrupcion '!$Y$26="Muy Baja",'Mapa de Riesgos Corrupcion '!$AA$26="Moderado"),CONCATENATE("R",'Mapa de Riesgos Corrupcion '!$O$26),"")</f>
        <v/>
      </c>
      <c r="AA48" s="217" t="str">
        <f>IF(AND('Mapa de Riesgos Corrupcion '!$Y$27="Muy Baja",'Mapa de Riesgos Corrupcion '!$AA$27="Moderado"),CONCATENATE("R",'Mapa de Riesgos Corrupcion '!$O$27),"")</f>
        <v/>
      </c>
      <c r="AB48" s="35" t="str">
        <f>IF(AND('Mapa de Riesgos Corrupcion '!$Y$22="Muy Baja",'Mapa de Riesgos Corrupcion '!$AA$22="Mayor"),CONCATENATE("R",'Mapa de Riesgos Corrupcion '!$O$22),"")</f>
        <v/>
      </c>
      <c r="AC48" s="202" t="str">
        <f>IF(AND('Mapa de Riesgos Corrupcion '!$Y$23="Muy Baja",'Mapa de Riesgos Corrupcion '!$AA$23="Mayor"),CONCATENATE("R",'Mapa de Riesgos Corrupcion '!$O$23),"")</f>
        <v/>
      </c>
      <c r="AD48" s="202" t="str">
        <f>IF(AND('Mapa de Riesgos Corrupcion '!$Y$24="Muy Baja",'Mapa de Riesgos Corrupcion '!$AA$24="Mayor"),CONCATENATE("R",'Mapa de Riesgos Corrupcion '!$O$24),"")</f>
        <v/>
      </c>
      <c r="AE48" s="202" t="str">
        <f>IF(AND('Mapa de Riesgos Corrupcion '!$Y$25="Muy Baja",'Mapa de Riesgos Corrupcion '!$AA$25="Mayor"),CONCATENATE("R",'Mapa de Riesgos Corrupcion '!$O$25),"")</f>
        <v/>
      </c>
      <c r="AF48" s="202" t="str">
        <f>IF(AND('Mapa de Riesgos Corrupcion '!$Y$26="Muy Baja",'Mapa de Riesgos Corrupcion '!$AA$26="Mayor"),CONCATENATE("R",'Mapa de Riesgos Corrupcion '!$O$26),"")</f>
        <v/>
      </c>
      <c r="AG48" s="36" t="str">
        <f>IF(AND('Mapa de Riesgos Corrupcion '!$Y$27="Muy Baja",'Mapa de Riesgos Corrupcion '!$AA$27="Mayor"),CONCATENATE("R",'Mapa de Riesgos Corrupcion '!$O$27),"")</f>
        <v/>
      </c>
      <c r="AH48" s="206" t="str">
        <f>IF(AND('Mapa de Riesgos Corrupcion '!$Y$22="Muy Baja",'Mapa de Riesgos Corrupcion '!$AA$22="Catastrófico"),CONCATENATE("R",'Mapa de Riesgos Corrupcion '!$O$22),"")</f>
        <v/>
      </c>
      <c r="AI48" s="207" t="str">
        <f>IF(AND('Mapa de Riesgos Corrupcion '!$Y$23="Muy Baja",'Mapa de Riesgos Corrupcion '!$AA$23="Catastrófico"),CONCATENATE("R",'Mapa de Riesgos Corrupcion '!$O$23),"")</f>
        <v/>
      </c>
      <c r="AJ48" s="207" t="str">
        <f>IF(AND('Mapa de Riesgos Corrupcion '!$Y$24="Muy Baja",'Mapa de Riesgos Corrupcion '!$AA$24="Catastrófico"),CONCATENATE("R",'Mapa de Riesgos Corrupcion '!$O$24),"")</f>
        <v/>
      </c>
      <c r="AK48" s="207" t="str">
        <f>IF(AND('Mapa de Riesgos Corrupcion '!$Y$25="Muy Baja",'Mapa de Riesgos Corrupcion '!$AA$25="Catastrófico"),CONCATENATE("R",'Mapa de Riesgos Corrupcion '!$O$25),"")</f>
        <v/>
      </c>
      <c r="AL48" s="207" t="str">
        <f>IF(AND('Mapa de Riesgos Corrupcion '!$Y$26="Muy Baja",'Mapa de Riesgos Corrupcion '!$AA$26="Catastrófico"),CONCATENATE("R",'Mapa de Riesgos Corrupcion '!$O$26),"")</f>
        <v/>
      </c>
      <c r="AM48" s="208" t="str">
        <f>IF(AND('Mapa de Riesgos Corrupcion '!$Y$27="Muy Baja",'Mapa de Riesgos Corrupcion '!$AA$27="Catastrófico"),CONCATENATE("R",'Mapa de Riesgos Corrupcion '!$O$27),"")</f>
        <v/>
      </c>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row>
    <row r="49" spans="1:80" ht="15" customHeight="1">
      <c r="A49" s="40"/>
      <c r="B49" s="358"/>
      <c r="C49" s="358"/>
      <c r="D49" s="359"/>
      <c r="E49" s="329"/>
      <c r="F49" s="330"/>
      <c r="G49" s="330"/>
      <c r="H49" s="330"/>
      <c r="I49" s="331"/>
      <c r="J49" s="224" t="str">
        <f>IF(AND('Mapa de Riesgos Corrupcion '!$Y$28="Muy Baja",'Mapa de Riesgos Corrupcion '!$AA$28="Leve"),CONCATENATE("R",'Mapa de Riesgos Corrupcion '!$O$28),"")</f>
        <v/>
      </c>
      <c r="K49" s="225" t="str">
        <f>IF(AND('Mapa de Riesgos Corrupcion '!$Y$29="Muy Baja",'Mapa de Riesgos Corrupcion '!$AA$29="Leve"),CONCATENATE("R",'Mapa de Riesgos Corrupcion '!$O$29),"")</f>
        <v/>
      </c>
      <c r="L49" s="225" t="str">
        <f>IF(AND('Mapa de Riesgos Corrupcion '!$Y$30="Muy Baja",'Mapa de Riesgos Corrupcion '!$AA$30="Leve"),CONCATENATE("R",'Mapa de Riesgos Corrupcion '!$O$30),"")</f>
        <v/>
      </c>
      <c r="M49" s="225" t="str">
        <f>IF(AND('Mapa de Riesgos Corrupcion '!$Y$31="Muy Baja",'Mapa de Riesgos Corrupcion '!$AA$31="Leve"),CONCATENATE("R",'Mapa de Riesgos Corrupcion '!$O$31),"")</f>
        <v/>
      </c>
      <c r="N49" s="225" t="str">
        <f ca="1">IF(AND('Mapa de Riesgos Corrupcion '!$Y$32="Muy Baja",'Mapa de Riesgos Corrupcion '!$AA$32="Leve"),CONCATENATE("R",'Mapa de Riesgos Corrupcion '!$O$32),"")</f>
        <v/>
      </c>
      <c r="O49" s="226" t="str">
        <f>IF(AND('Mapa de Riesgos Corrupcion '!$Y$33="Muy Baja",'Mapa de Riesgos Corrupcion '!$AA$33="Leve"),CONCATENATE("R",'Mapa de Riesgos Corrupcion '!$O$33),"")</f>
        <v/>
      </c>
      <c r="P49" s="224" t="str">
        <f>IF(AND('Mapa de Riesgos Corrupcion '!$Y$28="Muy Baja",'Mapa de Riesgos Corrupcion '!$AA$28="Menor"),CONCATENATE("R",'Mapa de Riesgos Corrupcion '!$O$28),"")</f>
        <v/>
      </c>
      <c r="Q49" s="225" t="str">
        <f>IF(AND('Mapa de Riesgos Corrupcion '!$Y$29="Muy Baja",'Mapa de Riesgos Corrupcion '!$AA$29="Menor"),CONCATENATE("R",'Mapa de Riesgos Corrupcion '!$O$29),"")</f>
        <v/>
      </c>
      <c r="R49" s="225" t="str">
        <f>IF(AND('Mapa de Riesgos Corrupcion '!$Y$30="Muy Baja",'Mapa de Riesgos Corrupcion '!$AA$30="Menor"),CONCATENATE("R",'Mapa de Riesgos Corrupcion '!$O$30),"")</f>
        <v/>
      </c>
      <c r="S49" s="225" t="str">
        <f>IF(AND('Mapa de Riesgos Corrupcion '!$Y$31="Muy Baja",'Mapa de Riesgos Corrupcion '!$AA$31="Menor"),CONCATENATE("R",'Mapa de Riesgos Corrupcion '!$O$31),"")</f>
        <v/>
      </c>
      <c r="T49" s="225" t="str">
        <f ca="1">IF(AND('Mapa de Riesgos Corrupcion '!$Y$32="Muy Baja",'Mapa de Riesgos Corrupcion '!$AA$32="Menor"),CONCATENATE("R",'Mapa de Riesgos Corrupcion '!$O$32),"")</f>
        <v/>
      </c>
      <c r="U49" s="226" t="str">
        <f>IF(AND('Mapa de Riesgos Corrupcion '!$Y$33="Muy Baja",'Mapa de Riesgos Corrupcion '!$AA$33="Menor"),CONCATENATE("R",'Mapa de Riesgos Corrupcion '!$O$33),"")</f>
        <v/>
      </c>
      <c r="V49" s="215" t="str">
        <f>IF(AND('Mapa de Riesgos Corrupcion '!$Y$28="Muy Baja",'Mapa de Riesgos Corrupcion '!$AA$28="Moderado"),CONCATENATE("R",'Mapa de Riesgos Corrupcion '!$O$28),"")</f>
        <v/>
      </c>
      <c r="W49" s="216" t="str">
        <f>IF(AND('Mapa de Riesgos Corrupcion '!$Y$29="Muy Baja",'Mapa de Riesgos Corrupcion '!$AA$29="Moderado"),CONCATENATE("R",'Mapa de Riesgos Corrupcion '!$O$29),"")</f>
        <v/>
      </c>
      <c r="X49" s="216" t="str">
        <f>IF(AND('Mapa de Riesgos Corrupcion '!$Y$30="Muy Baja",'Mapa de Riesgos Corrupcion '!$AA$30="Moderado"),CONCATENATE("R",'Mapa de Riesgos Corrupcion '!$O$30),"")</f>
        <v/>
      </c>
      <c r="Y49" s="216" t="str">
        <f>IF(AND('Mapa de Riesgos Corrupcion '!$Y$31="Muy Baja",'Mapa de Riesgos Corrupcion '!$AA$31="Moderado"),CONCATENATE("R",'Mapa de Riesgos Corrupcion '!$O$31),"")</f>
        <v/>
      </c>
      <c r="Z49" s="216" t="str">
        <f ca="1">IF(AND('Mapa de Riesgos Corrupcion '!$Y$32="Muy Baja",'Mapa de Riesgos Corrupcion '!$AA$32="Moderado"),CONCATENATE("R",'Mapa de Riesgos Corrupcion '!$O$32),"")</f>
        <v/>
      </c>
      <c r="AA49" s="217" t="str">
        <f>IF(AND('Mapa de Riesgos Corrupcion '!$Y$33="Muy Baja",'Mapa de Riesgos Corrupcion '!$AA$33="Moderado"),CONCATENATE("R",'Mapa de Riesgos Corrupcion '!$O$33),"")</f>
        <v/>
      </c>
      <c r="AB49" s="35" t="str">
        <f>IF(AND('Mapa de Riesgos Corrupcion '!$Y$28="Muy Baja",'Mapa de Riesgos Corrupcion '!$AA$28="Mayor"),CONCATENATE("R",'Mapa de Riesgos Corrupcion '!$O$28),"")</f>
        <v/>
      </c>
      <c r="AC49" s="202" t="str">
        <f>IF(AND('Mapa de Riesgos Corrupcion '!$Y$29="Muy Baja",'Mapa de Riesgos Corrupcion '!$AA$29="Mayor"),CONCATENATE("R",'Mapa de Riesgos Corrupcion '!$O$29),"")</f>
        <v/>
      </c>
      <c r="AD49" s="202" t="str">
        <f>IF(AND('Mapa de Riesgos Corrupcion '!$Y$30="Muy Baja",'Mapa de Riesgos Corrupcion '!$AA$30="Mayor"),CONCATENATE("R",'Mapa de Riesgos Corrupcion '!$O$30),"")</f>
        <v/>
      </c>
      <c r="AE49" s="202" t="str">
        <f>IF(AND('Mapa de Riesgos Corrupcion '!$Y$31="Muy Baja",'Mapa de Riesgos Corrupcion '!$AA$31="Mayor"),CONCATENATE("R",'Mapa de Riesgos Corrupcion '!$O$31),"")</f>
        <v/>
      </c>
      <c r="AF49" s="202" t="str">
        <f ca="1">IF(AND('Mapa de Riesgos Corrupcion '!$Y$32="Muy Baja",'Mapa de Riesgos Corrupcion '!$AA$32="Mayor"),CONCATENATE("R",'Mapa de Riesgos Corrupcion '!$O$32),"")</f>
        <v/>
      </c>
      <c r="AG49" s="36" t="str">
        <f>IF(AND('Mapa de Riesgos Corrupcion '!$Y$33="Muy Baja",'Mapa de Riesgos Corrupcion '!$AA$33="Mayor"),CONCATENATE("R",'Mapa de Riesgos Corrupcion '!$O$33),"")</f>
        <v/>
      </c>
      <c r="AH49" s="206" t="str">
        <f>IF(AND('Mapa de Riesgos Corrupcion '!$Y$28="Muy Baja",'Mapa de Riesgos Corrupcion '!$AA$28="Catastrófico"),CONCATENATE("R",'Mapa de Riesgos Corrupcion '!$O$28),"")</f>
        <v/>
      </c>
      <c r="AI49" s="207" t="str">
        <f>IF(AND('Mapa de Riesgos Corrupcion '!$Y$29="Muy Baja",'Mapa de Riesgos Corrupcion '!$AA$29="Catastrófico"),CONCATENATE("R",'Mapa de Riesgos Corrupcion '!$O$29),"")</f>
        <v/>
      </c>
      <c r="AJ49" s="207" t="str">
        <f>IF(AND('Mapa de Riesgos Corrupcion '!$Y$30="Muy Baja",'Mapa de Riesgos Corrupcion '!$AA$30="Catastrófico"),CONCATENATE("R",'Mapa de Riesgos Corrupcion '!$O$30),"")</f>
        <v/>
      </c>
      <c r="AK49" s="207" t="str">
        <f>IF(AND('Mapa de Riesgos Corrupcion '!$Y$31="Muy Baja",'Mapa de Riesgos Corrupcion '!$AA$31="Catastrófico"),CONCATENATE("R",'Mapa de Riesgos Corrupcion '!$O$31),"")</f>
        <v/>
      </c>
      <c r="AL49" s="207" t="str">
        <f ca="1">IF(AND('Mapa de Riesgos Corrupcion '!$Y$32="Muy Baja",'Mapa de Riesgos Corrupcion '!$AA$32="Catastrófico"),CONCATENATE("R",'Mapa de Riesgos Corrupcion '!$O$32),"")</f>
        <v/>
      </c>
      <c r="AM49" s="208" t="str">
        <f>IF(AND('Mapa de Riesgos Corrupcion '!$Y$33="Muy Baja",'Mapa de Riesgos Corrupcion '!$AA$33="Catastrófico"),CONCATENATE("R",'Mapa de Riesgos Corrupcion '!$O$33),"")</f>
        <v/>
      </c>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row>
    <row r="50" spans="1:80" ht="15" customHeight="1">
      <c r="A50" s="40"/>
      <c r="B50" s="358"/>
      <c r="C50" s="358"/>
      <c r="D50" s="359"/>
      <c r="E50" s="329"/>
      <c r="F50" s="330"/>
      <c r="G50" s="330"/>
      <c r="H50" s="330"/>
      <c r="I50" s="331"/>
      <c r="J50" s="224" t="str">
        <f>IF(AND('Mapa de Riesgos Corrupcion '!$Y$34="Muy Baja",'Mapa de Riesgos Corrupcion '!$AA$34="Leve"),CONCATENATE("R",'Mapa de Riesgos Corrupcion '!$O$34),"")</f>
        <v/>
      </c>
      <c r="K50" s="225" t="str">
        <f>IF(AND('Mapa de Riesgos Corrupcion '!$Y$35="Muy Baja",'Mapa de Riesgos Corrupcion '!$AA$35="Leve"),CONCATENATE("R",'Mapa de Riesgos Corrupcion '!$O$35),"")</f>
        <v/>
      </c>
      <c r="L50" s="225" t="str">
        <f>IF(AND('Mapa de Riesgos Corrupcion '!$Y$36="Muy Baja",'Mapa de Riesgos Corrupcion '!$AA$36="Leve"),CONCATENATE("R",'Mapa de Riesgos Corrupcion '!$O$36),"")</f>
        <v/>
      </c>
      <c r="M50" s="225" t="str">
        <f>IF(AND('Mapa de Riesgos Corrupcion '!$Y$37="Muy Baja",'Mapa de Riesgos Corrupcion '!$AA$37="Leve"),CONCATENATE("R",'Mapa de Riesgos Corrupcion '!$O$37),"")</f>
        <v/>
      </c>
      <c r="N50" s="225" t="str">
        <f>IF(AND('Mapa de Riesgos Corrupcion '!$Y$38="Muy Baja",'Mapa de Riesgos Corrupcion '!$AA$38="Leve"),CONCATENATE("R",'Mapa de Riesgos Corrupcion '!$O$38),"")</f>
        <v/>
      </c>
      <c r="O50" s="226" t="str">
        <f>IF(AND('Mapa de Riesgos Corrupcion '!$Y$39="Muy Baja",'Mapa de Riesgos Corrupcion '!$AA$39="Leve"),CONCATENATE("R",'Mapa de Riesgos Corrupcion '!$O$39),"")</f>
        <v/>
      </c>
      <c r="P50" s="224" t="str">
        <f>IF(AND('Mapa de Riesgos Corrupcion '!$Y$34="Muy Baja",'Mapa de Riesgos Corrupcion '!$AA$34="Menor"),CONCATENATE("R",'Mapa de Riesgos Corrupcion '!$O$34),"")</f>
        <v/>
      </c>
      <c r="Q50" s="225" t="str">
        <f>IF(AND('Mapa de Riesgos Corrupcion '!$Y$35="Muy Baja",'Mapa de Riesgos Corrupcion '!$AA$35="Menor"),CONCATENATE("R",'Mapa de Riesgos Corrupcion '!$O$35),"")</f>
        <v/>
      </c>
      <c r="R50" s="225" t="str">
        <f>IF(AND('Mapa de Riesgos Corrupcion '!$Y$36="Muy Baja",'Mapa de Riesgos Corrupcion '!$AA$36="Menor"),CONCATENATE("R",'Mapa de Riesgos Corrupcion '!$O$36),"")</f>
        <v/>
      </c>
      <c r="S50" s="225" t="str">
        <f>IF(AND('Mapa de Riesgos Corrupcion '!$Y$37="Muy Baja",'Mapa de Riesgos Corrupcion '!$AA$37="Menor"),CONCATENATE("R",'Mapa de Riesgos Corrupcion '!$O$37),"")</f>
        <v/>
      </c>
      <c r="T50" s="225" t="str">
        <f>IF(AND('Mapa de Riesgos Corrupcion '!$Y$38="Muy Baja",'Mapa de Riesgos Corrupcion '!$AA$38="Menor"),CONCATENATE("R",'Mapa de Riesgos Corrupcion '!$O$38),"")</f>
        <v/>
      </c>
      <c r="U50" s="226" t="str">
        <f>IF(AND('Mapa de Riesgos Corrupcion '!$Y$39="Muy Baja",'Mapa de Riesgos Corrupcion '!$AA$39="Menor"),CONCATENATE("R",'Mapa de Riesgos Corrupcion '!$O$39),"")</f>
        <v/>
      </c>
      <c r="V50" s="215" t="str">
        <f>IF(AND('Mapa de Riesgos Corrupcion '!$Y$34="Muy Baja",'Mapa de Riesgos Corrupcion '!$AA$34="Moderado"),CONCATENATE("R",'Mapa de Riesgos Corrupcion '!$O$34),"")</f>
        <v/>
      </c>
      <c r="W50" s="216" t="str">
        <f>IF(AND('Mapa de Riesgos Corrupcion '!$Y$35="Muy Baja",'Mapa de Riesgos Corrupcion '!$AA$35="Moderado"),CONCATENATE("R",'Mapa de Riesgos Corrupcion '!$O$35),"")</f>
        <v/>
      </c>
      <c r="X50" s="216" t="str">
        <f>IF(AND('Mapa de Riesgos Corrupcion '!$Y$36="Muy Baja",'Mapa de Riesgos Corrupcion '!$AA$36="Moderado"),CONCATENATE("R",'Mapa de Riesgos Corrupcion '!$O$36),"")</f>
        <v/>
      </c>
      <c r="Y50" s="216" t="str">
        <f>IF(AND('Mapa de Riesgos Corrupcion '!$Y$37="Muy Baja",'Mapa de Riesgos Corrupcion '!$AA$37="Moderado"),CONCATENATE("R",'Mapa de Riesgos Corrupcion '!$O$37),"")</f>
        <v/>
      </c>
      <c r="Z50" s="216" t="str">
        <f>IF(AND('Mapa de Riesgos Corrupcion '!$Y$38="Muy Baja",'Mapa de Riesgos Corrupcion '!$AA$38="Moderado"),CONCATENATE("R",'Mapa de Riesgos Corrupcion '!$O$38),"")</f>
        <v/>
      </c>
      <c r="AA50" s="217" t="str">
        <f>IF(AND('Mapa de Riesgos Corrupcion '!$Y$39="Muy Baja",'Mapa de Riesgos Corrupcion '!$AA$39="Moderado"),CONCATENATE("R",'Mapa de Riesgos Corrupcion '!$O$39),"")</f>
        <v/>
      </c>
      <c r="AB50" s="35" t="str">
        <f>IF(AND('Mapa de Riesgos Corrupcion '!$Y$34="Muy Baja",'Mapa de Riesgos Corrupcion '!$AA$34="Mayor"),CONCATENATE("R",'Mapa de Riesgos Corrupcion '!$O$34),"")</f>
        <v/>
      </c>
      <c r="AC50" s="202" t="str">
        <f>IF(AND('Mapa de Riesgos Corrupcion '!$Y$35="Muy Baja",'Mapa de Riesgos Corrupcion '!$AA$35="Mayor"),CONCATENATE("R",'Mapa de Riesgos Corrupcion '!$O$35),"")</f>
        <v/>
      </c>
      <c r="AD50" s="202" t="str">
        <f>IF(AND('Mapa de Riesgos Corrupcion '!$Y$36="Muy Baja",'Mapa de Riesgos Corrupcion '!$AA$36="Mayor"),CONCATENATE("R",'Mapa de Riesgos Corrupcion '!$O$36),"")</f>
        <v/>
      </c>
      <c r="AE50" s="202" t="str">
        <f>IF(AND('Mapa de Riesgos Corrupcion '!$Y$37="Muy Baja",'Mapa de Riesgos Corrupcion '!$AA$37="Mayor"),CONCATENATE("R",'Mapa de Riesgos Corrupcion '!$O$37),"")</f>
        <v/>
      </c>
      <c r="AF50" s="202" t="str">
        <f>IF(AND('Mapa de Riesgos Corrupcion '!$Y$38="Muy Baja",'Mapa de Riesgos Corrupcion '!$AA$38="Mayor"),CONCATENATE("R",'Mapa de Riesgos Corrupcion '!$O$38),"")</f>
        <v/>
      </c>
      <c r="AG50" s="36" t="str">
        <f>IF(AND('Mapa de Riesgos Corrupcion '!$Y$39="Muy Baja",'Mapa de Riesgos Corrupcion '!$AA$39="Mayor"),CONCATENATE("R",'Mapa de Riesgos Corrupcion '!$O$39),"")</f>
        <v/>
      </c>
      <c r="AH50" s="206" t="str">
        <f>IF(AND('Mapa de Riesgos Corrupcion '!$Y$34="Muy Baja",'Mapa de Riesgos Corrupcion '!$AA$34="Catastrófico"),CONCATENATE("R",'Mapa de Riesgos Corrupcion '!$O$34),"")</f>
        <v/>
      </c>
      <c r="AI50" s="207" t="str">
        <f>IF(AND('Mapa de Riesgos Corrupcion '!$Y$35="Muy Baja",'Mapa de Riesgos Corrupcion '!$AA$35="Catastrófico"),CONCATENATE("R",'Mapa de Riesgos Corrupcion '!$O$35),"")</f>
        <v/>
      </c>
      <c r="AJ50" s="207" t="str">
        <f>IF(AND('Mapa de Riesgos Corrupcion '!$Y$36="Muy Baja",'Mapa de Riesgos Corrupcion '!$AA$36="Catastrófico"),CONCATENATE("R",'Mapa de Riesgos Corrupcion '!$O$36),"")</f>
        <v/>
      </c>
      <c r="AK50" s="207" t="str">
        <f>IF(AND('Mapa de Riesgos Corrupcion '!$Y$37="Muy Baja",'Mapa de Riesgos Corrupcion '!$AA$37="Catastrófico"),CONCATENATE("R",'Mapa de Riesgos Corrupcion '!$O$37),"")</f>
        <v/>
      </c>
      <c r="AL50" s="207" t="str">
        <f>IF(AND('Mapa de Riesgos Corrupcion '!$Y$38="Muy Baja",'Mapa de Riesgos Corrupcion '!$AA$38="Catastrófico"),CONCATENATE("R",'Mapa de Riesgos Corrupcion '!$O$38),"")</f>
        <v/>
      </c>
      <c r="AM50" s="208" t="str">
        <f>IF(AND('Mapa de Riesgos Corrupcion '!$Y$39="Muy Baja",'Mapa de Riesgos Corrupcion '!$AA$39="Catastrófico"),CONCATENATE("R",'Mapa de Riesgos Corrupcion '!$O$39),"")</f>
        <v/>
      </c>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row>
    <row r="51" spans="1:80" ht="15" customHeight="1">
      <c r="A51" s="40"/>
      <c r="B51" s="358"/>
      <c r="C51" s="358"/>
      <c r="D51" s="359"/>
      <c r="E51" s="329"/>
      <c r="F51" s="330"/>
      <c r="G51" s="330"/>
      <c r="H51" s="330"/>
      <c r="I51" s="331"/>
      <c r="J51" s="224" t="str">
        <f>IF(AND('Mapa de Riesgos Corrupcion '!$Y$40="Muy Baja",'Mapa de Riesgos Corrupcion '!$AA$40="Leve"),CONCATENATE("R",'Mapa de Riesgos Corrupcion '!$O$40),"")</f>
        <v/>
      </c>
      <c r="K51" s="225" t="str">
        <f>IF(AND('Mapa de Riesgos Corrupcion '!$Y$41="Muy Baja",'Mapa de Riesgos Corrupcion '!$AA$41="Leve"),CONCATENATE("R",'Mapa de Riesgos Corrupcion '!$O$41),"")</f>
        <v/>
      </c>
      <c r="L51" s="225" t="str">
        <f>IF(AND('Mapa de Riesgos Corrupcion '!$Y$42="Muy Baja",'Mapa de Riesgos Corrupcion '!$AA$42="Leve"),CONCATENATE("R",'Mapa de Riesgos Corrupcion '!$O$42),"")</f>
        <v/>
      </c>
      <c r="M51" s="225" t="str">
        <f>IF(AND('Mapa de Riesgos Corrupcion '!$Y$43="Muy Baja",'Mapa de Riesgos Corrupcion '!$AA$43="Leve"),CONCATENATE("R",'Mapa de Riesgos Corrupcion '!$O$43),"")</f>
        <v/>
      </c>
      <c r="N51" s="225" t="str">
        <f>IF(AND('Mapa de Riesgos Corrupcion '!$Y$44="Muy Baja",'Mapa de Riesgos Corrupcion '!$AA$44="Leve"),CONCATENATE("R",'Mapa de Riesgos Corrupcion '!$O$44),"")</f>
        <v/>
      </c>
      <c r="O51" s="226" t="str">
        <f>IF(AND('Mapa de Riesgos Corrupcion '!$Y$45="Muy Baja",'Mapa de Riesgos Corrupcion '!$AA$45="Leve"),CONCATENATE("R",'Mapa de Riesgos Corrupcion '!$O$45),"")</f>
        <v/>
      </c>
      <c r="P51" s="224" t="str">
        <f>IF(AND('Mapa de Riesgos Corrupcion '!$Y$40="Muy Baja",'Mapa de Riesgos Corrupcion '!$AA$40="Menor"),CONCATENATE("R",'Mapa de Riesgos Corrupcion '!$O$40),"")</f>
        <v/>
      </c>
      <c r="Q51" s="225" t="str">
        <f>IF(AND('Mapa de Riesgos Corrupcion '!$Y$41="Muy Baja",'Mapa de Riesgos Corrupcion '!$AA$41="Menor"),CONCATENATE("R",'Mapa de Riesgos Corrupcion '!$O$41),"")</f>
        <v/>
      </c>
      <c r="R51" s="225" t="str">
        <f>IF(AND('Mapa de Riesgos Corrupcion '!$Y$42="Muy Baja",'Mapa de Riesgos Corrupcion '!$AA$42="Menor"),CONCATENATE("R",'Mapa de Riesgos Corrupcion '!$O$42),"")</f>
        <v/>
      </c>
      <c r="S51" s="225" t="str">
        <f>IF(AND('Mapa de Riesgos Corrupcion '!$Y$43="Muy Baja",'Mapa de Riesgos Corrupcion '!$AA$43="Menor"),CONCATENATE("R",'Mapa de Riesgos Corrupcion '!$O$43),"")</f>
        <v/>
      </c>
      <c r="T51" s="225" t="str">
        <f>IF(AND('Mapa de Riesgos Corrupcion '!$Y$44="Muy Baja",'Mapa de Riesgos Corrupcion '!$AA$44="Menor"),CONCATENATE("R",'Mapa de Riesgos Corrupcion '!$O$44),"")</f>
        <v/>
      </c>
      <c r="U51" s="226" t="str">
        <f>IF(AND('Mapa de Riesgos Corrupcion '!$Y$45="Muy Baja",'Mapa de Riesgos Corrupcion '!$AA$45="Menor"),CONCATENATE("R",'Mapa de Riesgos Corrupcion '!$O$45),"")</f>
        <v/>
      </c>
      <c r="V51" s="215" t="str">
        <f>IF(AND('Mapa de Riesgos Corrupcion '!$Y$40="Muy Baja",'Mapa de Riesgos Corrupcion '!$AA$40="Moderado"),CONCATENATE("R",'Mapa de Riesgos Corrupcion '!$O$40),"")</f>
        <v/>
      </c>
      <c r="W51" s="216" t="str">
        <f>IF(AND('Mapa de Riesgos Corrupcion '!$Y$41="Muy Baja",'Mapa de Riesgos Corrupcion '!$AA$41="Moderado"),CONCATENATE("R",'Mapa de Riesgos Corrupcion '!$O$41),"")</f>
        <v/>
      </c>
      <c r="X51" s="216" t="str">
        <f>IF(AND('Mapa de Riesgos Corrupcion '!$Y$42="Muy Baja",'Mapa de Riesgos Corrupcion '!$AA$42="Moderado"),CONCATENATE("R",'Mapa de Riesgos Corrupcion '!$O$42),"")</f>
        <v/>
      </c>
      <c r="Y51" s="216" t="str">
        <f>IF(AND('Mapa de Riesgos Corrupcion '!$Y$43="Muy Baja",'Mapa de Riesgos Corrupcion '!$AA$43="Moderado"),CONCATENATE("R",'Mapa de Riesgos Corrupcion '!$O$43),"")</f>
        <v/>
      </c>
      <c r="Z51" s="216" t="str">
        <f>IF(AND('Mapa de Riesgos Corrupcion '!$Y$44="Muy Baja",'Mapa de Riesgos Corrupcion '!$AA$44="Moderado"),CONCATENATE("R",'Mapa de Riesgos Corrupcion '!$O$44),"")</f>
        <v/>
      </c>
      <c r="AA51" s="217" t="str">
        <f>IF(AND('Mapa de Riesgos Corrupcion '!$Y$45="Muy Baja",'Mapa de Riesgos Corrupcion '!$AA$45="Moderado"),CONCATENATE("R",'Mapa de Riesgos Corrupcion '!$O$45),"")</f>
        <v/>
      </c>
      <c r="AB51" s="35" t="str">
        <f>IF(AND('Mapa de Riesgos Corrupcion '!$Y$40="Muy Baja",'Mapa de Riesgos Corrupcion '!$AA$40="Mayor"),CONCATENATE("R",'Mapa de Riesgos Corrupcion '!$O$40),"")</f>
        <v/>
      </c>
      <c r="AC51" s="202" t="str">
        <f>IF(AND('Mapa de Riesgos Corrupcion '!$Y$41="Muy Baja",'Mapa de Riesgos Corrupcion '!$AA$41="Mayor"),CONCATENATE("R",'Mapa de Riesgos Corrupcion '!$O$41),"")</f>
        <v/>
      </c>
      <c r="AD51" s="202" t="str">
        <f>IF(AND('Mapa de Riesgos Corrupcion '!$Y$42="Muy Baja",'Mapa de Riesgos Corrupcion '!$AA$42="Mayor"),CONCATENATE("R",'Mapa de Riesgos Corrupcion '!$O$42),"")</f>
        <v/>
      </c>
      <c r="AE51" s="202" t="str">
        <f>IF(AND('Mapa de Riesgos Corrupcion '!$Y$43="Muy Baja",'Mapa de Riesgos Corrupcion '!$AA$43="Mayor"),CONCATENATE("R",'Mapa de Riesgos Corrupcion '!$O$43),"")</f>
        <v/>
      </c>
      <c r="AF51" s="202" t="str">
        <f>IF(AND('Mapa de Riesgos Corrupcion '!$Y$44="Muy Baja",'Mapa de Riesgos Corrupcion '!$AA$44="Mayor"),CONCATENATE("R",'Mapa de Riesgos Corrupcion '!$O$44),"")</f>
        <v/>
      </c>
      <c r="AG51" s="36" t="str">
        <f>IF(AND('Mapa de Riesgos Corrupcion '!$Y$45="Muy Baja",'Mapa de Riesgos Corrupcion '!$AA$45="Mayor"),CONCATENATE("R",'Mapa de Riesgos Corrupcion '!$O$45),"")</f>
        <v/>
      </c>
      <c r="AH51" s="206" t="str">
        <f>IF(AND('Mapa de Riesgos Corrupcion '!$Y$40="Muy Baja",'Mapa de Riesgos Corrupcion '!$AA$40="Catastrófico"),CONCATENATE("R",'Mapa de Riesgos Corrupcion '!$O$40),"")</f>
        <v/>
      </c>
      <c r="AI51" s="207" t="str">
        <f>IF(AND('Mapa de Riesgos Corrupcion '!$Y$41="Muy Baja",'Mapa de Riesgos Corrupcion '!$AA$41="Catastrófico"),CONCATENATE("R",'Mapa de Riesgos Corrupcion '!$O$41),"")</f>
        <v/>
      </c>
      <c r="AJ51" s="207" t="str">
        <f>IF(AND('Mapa de Riesgos Corrupcion '!$Y$42="Muy Baja",'Mapa de Riesgos Corrupcion '!$AA$42="Catastrófico"),CONCATENATE("R",'Mapa de Riesgos Corrupcion '!$O$42),"")</f>
        <v/>
      </c>
      <c r="AK51" s="207" t="str">
        <f>IF(AND('Mapa de Riesgos Corrupcion '!$Y$43="Muy Baja",'Mapa de Riesgos Corrupcion '!$AA$43="Catastrófico"),CONCATENATE("R",'Mapa de Riesgos Corrupcion '!$O$43),"")</f>
        <v/>
      </c>
      <c r="AL51" s="207" t="str">
        <f>IF(AND('Mapa de Riesgos Corrupcion '!$Y$44="Muy Baja",'Mapa de Riesgos Corrupcion '!$AA$44="Catastrófico"),CONCATENATE("R",'Mapa de Riesgos Corrupcion '!$O$44),"")</f>
        <v/>
      </c>
      <c r="AM51" s="208" t="str">
        <f>IF(AND('Mapa de Riesgos Corrupcion '!$Y$45="Muy Baja",'Mapa de Riesgos Corrupcion '!$AA$45="Catastrófico"),CONCATENATE("R",'Mapa de Riesgos Corrupcion '!$O$45),"")</f>
        <v/>
      </c>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row>
    <row r="52" spans="1:80" ht="15" customHeight="1">
      <c r="A52" s="40"/>
      <c r="B52" s="358"/>
      <c r="C52" s="358"/>
      <c r="D52" s="359"/>
      <c r="E52" s="329"/>
      <c r="F52" s="330"/>
      <c r="G52" s="330"/>
      <c r="H52" s="330"/>
      <c r="I52" s="331"/>
      <c r="J52" s="224" t="str">
        <f>IF(AND('Mapa de Riesgos Corrupcion '!$Y$46="Muy Baja",'Mapa de Riesgos Corrupcion '!$AA$46="Leve"),CONCATENATE("R",'Mapa de Riesgos Corrupcion '!$O$46),"")</f>
        <v/>
      </c>
      <c r="K52" s="225" t="str">
        <f>IF(AND('Mapa de Riesgos Corrupcion '!$Y$47="Muy Baja",'Mapa de Riesgos Corrupcion '!$AA$47="Leve"),CONCATENATE("R",'Mapa de Riesgos Corrupcion '!$O$47),"")</f>
        <v/>
      </c>
      <c r="L52" s="225" t="str">
        <f>IF(AND('Mapa de Riesgos Corrupcion '!$Y$48="Muy Baja",'Mapa de Riesgos Corrupcion '!$AA$48="Leve"),CONCATENATE("R",'Mapa de Riesgos Corrupcion '!$O$48),"")</f>
        <v/>
      </c>
      <c r="M52" s="225" t="str">
        <f>IF(AND('Mapa de Riesgos Corrupcion '!$Y$49="Muy Baja",'Mapa de Riesgos Corrupcion '!$AA$49="Leve"),CONCATENATE("R",'Mapa de Riesgos Corrupcion '!$O$49),"")</f>
        <v/>
      </c>
      <c r="N52" s="225" t="str">
        <f>IF(AND('Mapa de Riesgos Corrupcion '!$Y$50="Muy Baja",'Mapa de Riesgos Corrupcion '!$AA$50="Leve"),CONCATENATE("R",'Mapa de Riesgos Corrupcion '!$O$50),"")</f>
        <v/>
      </c>
      <c r="O52" s="226" t="str">
        <f>IF(AND('Mapa de Riesgos Corrupcion '!$Y$51="Muy Baja",'Mapa de Riesgos Corrupcion '!$AA$51="Leve"),CONCATENATE("R",'Mapa de Riesgos Corrupcion '!$O$51),"")</f>
        <v/>
      </c>
      <c r="P52" s="224" t="str">
        <f>IF(AND('Mapa de Riesgos Corrupcion '!$Y$46="Muy Baja",'Mapa de Riesgos Corrupcion '!$AA$46="Menor"),CONCATENATE("R",'Mapa de Riesgos Corrupcion '!$O$46),"")</f>
        <v/>
      </c>
      <c r="Q52" s="225" t="str">
        <f>IF(AND('Mapa de Riesgos Corrupcion '!$Y$47="Muy Baja",'Mapa de Riesgos Corrupcion '!$AA$47="Menor"),CONCATENATE("R",'Mapa de Riesgos Corrupcion '!$O$47),"")</f>
        <v/>
      </c>
      <c r="R52" s="225" t="str">
        <f>IF(AND('Mapa de Riesgos Corrupcion '!$Y$48="Muy Baja",'Mapa de Riesgos Corrupcion '!$AA$48="Menor"),CONCATENATE("R",'Mapa de Riesgos Corrupcion '!$O$48),"")</f>
        <v/>
      </c>
      <c r="S52" s="225" t="str">
        <f>IF(AND('Mapa de Riesgos Corrupcion '!$Y$49="Muy Baja",'Mapa de Riesgos Corrupcion '!$AA$49="Menor"),CONCATENATE("R",'Mapa de Riesgos Corrupcion '!$O$49),"")</f>
        <v/>
      </c>
      <c r="T52" s="225" t="str">
        <f>IF(AND('Mapa de Riesgos Corrupcion '!$Y$50="Muy Baja",'Mapa de Riesgos Corrupcion '!$AA$50="Menor"),CONCATENATE("R",'Mapa de Riesgos Corrupcion '!$O$50),"")</f>
        <v/>
      </c>
      <c r="U52" s="226" t="str">
        <f>IF(AND('Mapa de Riesgos Corrupcion '!$Y$51="Muy Baja",'Mapa de Riesgos Corrupcion '!$AA$51="Menor"),CONCATENATE("R",'Mapa de Riesgos Corrupcion '!$O$51),"")</f>
        <v/>
      </c>
      <c r="V52" s="215" t="str">
        <f>IF(AND('Mapa de Riesgos Corrupcion '!$Y$46="Muy Baja",'Mapa de Riesgos Corrupcion '!$AA$46="Moderado"),CONCATENATE("R",'Mapa de Riesgos Corrupcion '!$O$46),"")</f>
        <v/>
      </c>
      <c r="W52" s="216" t="str">
        <f>IF(AND('Mapa de Riesgos Corrupcion '!$Y$47="Muy Baja",'Mapa de Riesgos Corrupcion '!$AA$47="Moderado"),CONCATENATE("R",'Mapa de Riesgos Corrupcion '!$O$47),"")</f>
        <v/>
      </c>
      <c r="X52" s="216" t="str">
        <f>IF(AND('Mapa de Riesgos Corrupcion '!$Y$48="Muy Baja",'Mapa de Riesgos Corrupcion '!$AA$48="Moderado"),CONCATENATE("R",'Mapa de Riesgos Corrupcion '!$O$48),"")</f>
        <v/>
      </c>
      <c r="Y52" s="216" t="str">
        <f>IF(AND('Mapa de Riesgos Corrupcion '!$Y$49="Muy Baja",'Mapa de Riesgos Corrupcion '!$AA$49="Moderado"),CONCATENATE("R",'Mapa de Riesgos Corrupcion '!$O$49),"")</f>
        <v/>
      </c>
      <c r="Z52" s="216" t="str">
        <f>IF(AND('Mapa de Riesgos Corrupcion '!$Y$50="Muy Baja",'Mapa de Riesgos Corrupcion '!$AA$50="Moderado"),CONCATENATE("R",'Mapa de Riesgos Corrupcion '!$O$50),"")</f>
        <v/>
      </c>
      <c r="AA52" s="217" t="str">
        <f>IF(AND('Mapa de Riesgos Corrupcion '!$Y$51="Muy Baja",'Mapa de Riesgos Corrupcion '!$AA$51="Moderado"),CONCATENATE("R",'Mapa de Riesgos Corrupcion '!$O$51),"")</f>
        <v/>
      </c>
      <c r="AB52" s="35" t="str">
        <f>IF(AND('Mapa de Riesgos Corrupcion '!$Y$46="Muy Baja",'Mapa de Riesgos Corrupcion '!$AA$46="Mayor"),CONCATENATE("R",'Mapa de Riesgos Corrupcion '!$O$46),"")</f>
        <v/>
      </c>
      <c r="AC52" s="202" t="str">
        <f>IF(AND('Mapa de Riesgos Corrupcion '!$Y$47="Muy Baja",'Mapa de Riesgos Corrupcion '!$AA$47="Mayor"),CONCATENATE("R",'Mapa de Riesgos Corrupcion '!$O$47),"")</f>
        <v/>
      </c>
      <c r="AD52" s="202" t="str">
        <f>IF(AND('Mapa de Riesgos Corrupcion '!$Y$48="Muy Baja",'Mapa de Riesgos Corrupcion '!$AA$48="Mayor"),CONCATENATE("R",'Mapa de Riesgos Corrupcion '!$O$48),"")</f>
        <v/>
      </c>
      <c r="AE52" s="202" t="str">
        <f>IF(AND('Mapa de Riesgos Corrupcion '!$Y$49="Muy Baja",'Mapa de Riesgos Corrupcion '!$AA$49="Mayor"),CONCATENATE("R",'Mapa de Riesgos Corrupcion '!$O$49),"")</f>
        <v/>
      </c>
      <c r="AF52" s="202" t="str">
        <f>IF(AND('Mapa de Riesgos Corrupcion '!$Y$50="Muy Baja",'Mapa de Riesgos Corrupcion '!$AA$50="Mayor"),CONCATENATE("R",'Mapa de Riesgos Corrupcion '!$O$50),"")</f>
        <v/>
      </c>
      <c r="AG52" s="36" t="str">
        <f>IF(AND('Mapa de Riesgos Corrupcion '!$Y$51="Muy Baja",'Mapa de Riesgos Corrupcion '!$AA$51="Mayor"),CONCATENATE("R",'Mapa de Riesgos Corrupcion '!$O$51),"")</f>
        <v/>
      </c>
      <c r="AH52" s="206" t="str">
        <f>IF(AND('Mapa de Riesgos Corrupcion '!$Y$46="Muy Baja",'Mapa de Riesgos Corrupcion '!$AA$46="Catastrófico"),CONCATENATE("R",'Mapa de Riesgos Corrupcion '!$O$46),"")</f>
        <v/>
      </c>
      <c r="AI52" s="207" t="str">
        <f>IF(AND('Mapa de Riesgos Corrupcion '!$Y$47="Muy Baja",'Mapa de Riesgos Corrupcion '!$AA$47="Catastrófico"),CONCATENATE("R",'Mapa de Riesgos Corrupcion '!$O$47),"")</f>
        <v/>
      </c>
      <c r="AJ52" s="207" t="str">
        <f>IF(AND('Mapa de Riesgos Corrupcion '!$Y$48="Muy Baja",'Mapa de Riesgos Corrupcion '!$AA$48="Catastrófico"),CONCATENATE("R",'Mapa de Riesgos Corrupcion '!$O$48),"")</f>
        <v/>
      </c>
      <c r="AK52" s="207" t="str">
        <f>IF(AND('Mapa de Riesgos Corrupcion '!$Y$49="Muy Baja",'Mapa de Riesgos Corrupcion '!$AA$49="Catastrófico"),CONCATENATE("R",'Mapa de Riesgos Corrupcion '!$O$49),"")</f>
        <v/>
      </c>
      <c r="AL52" s="207" t="str">
        <f>IF(AND('Mapa de Riesgos Corrupcion '!$Y$50="Muy Baja",'Mapa de Riesgos Corrupcion '!$AA$50="Catastrófico"),CONCATENATE("R",'Mapa de Riesgos Corrupcion '!$O$50),"")</f>
        <v/>
      </c>
      <c r="AM52" s="208" t="str">
        <f>IF(AND('Mapa de Riesgos Corrupcion '!$Y$51="Muy Baja",'Mapa de Riesgos Corrupcion '!$AA$51="Catastrófico"),CONCATENATE("R",'Mapa de Riesgos Corrupcion '!$O$51),"")</f>
        <v/>
      </c>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row>
    <row r="53" spans="1:80" ht="15" customHeight="1">
      <c r="A53" s="40"/>
      <c r="B53" s="358"/>
      <c r="C53" s="358"/>
      <c r="D53" s="359"/>
      <c r="E53" s="329"/>
      <c r="F53" s="330"/>
      <c r="G53" s="330"/>
      <c r="H53" s="330"/>
      <c r="I53" s="331"/>
      <c r="J53" s="224" t="str">
        <f>IF(AND('Mapa de Riesgos Corrupcion '!$Y$52="Muy Baja",'Mapa de Riesgos Corrupcion '!$AA$52="Leve"),CONCATENATE("R",'Mapa de Riesgos Corrupcion '!$O$52),"")</f>
        <v/>
      </c>
      <c r="K53" s="225" t="str">
        <f>IF(AND('Mapa de Riesgos Corrupcion '!$Y$53="Muy Baja",'Mapa de Riesgos Corrupcion '!$AA$53="Leve"),CONCATENATE("R",'Mapa de Riesgos Corrupcion '!$O$53),"")</f>
        <v/>
      </c>
      <c r="L53" s="225" t="str">
        <f>IF(AND('Mapa de Riesgos Corrupcion '!$Y$54="Muy Baja",'Mapa de Riesgos Corrupcion '!$AA$54="Leve"),CONCATENATE("R",'Mapa de Riesgos Corrupcion '!$O$54),"")</f>
        <v/>
      </c>
      <c r="M53" s="225" t="str">
        <f>IF(AND('Mapa de Riesgos Corrupcion '!$Y$55="Muy Baja",'Mapa de Riesgos Corrupcion '!$AA$55="Leve"),CONCATENATE("R",'Mapa de Riesgos Corrupcion '!$O$55),"")</f>
        <v/>
      </c>
      <c r="N53" s="225" t="str">
        <f>IF(AND('Mapa de Riesgos Corrupcion '!$Y$56="Muy Baja",'Mapa de Riesgos Corrupcion '!$AA$56="Leve"),CONCATENATE("R",'Mapa de Riesgos Corrupcion '!$O$56),"")</f>
        <v/>
      </c>
      <c r="O53" s="226" t="str">
        <f>IF(AND('Mapa de Riesgos Corrupcion '!$Y$57="Muy Baja",'Mapa de Riesgos Corrupcion '!$AA$57="Leve"),CONCATENATE("R",'Mapa de Riesgos Corrupcion '!$O$57),"")</f>
        <v/>
      </c>
      <c r="P53" s="224" t="str">
        <f>IF(AND('Mapa de Riesgos Corrupcion '!$Y$52="Muy Baja",'Mapa de Riesgos Corrupcion '!$AA$52="Menor"),CONCATENATE("R",'Mapa de Riesgos Corrupcion '!$O$52),"")</f>
        <v/>
      </c>
      <c r="Q53" s="225" t="str">
        <f>IF(AND('Mapa de Riesgos Corrupcion '!$Y$53="Muy Baja",'Mapa de Riesgos Corrupcion '!$AA$53="Menor"),CONCATENATE("R",'Mapa de Riesgos Corrupcion '!$O$53),"")</f>
        <v/>
      </c>
      <c r="R53" s="225" t="str">
        <f>IF(AND('Mapa de Riesgos Corrupcion '!$Y$54="Muy Baja",'Mapa de Riesgos Corrupcion '!$AA$54="Menor"),CONCATENATE("R",'Mapa de Riesgos Corrupcion '!$O$54),"")</f>
        <v/>
      </c>
      <c r="S53" s="225" t="str">
        <f>IF(AND('Mapa de Riesgos Corrupcion '!$Y$55="Muy Baja",'Mapa de Riesgos Corrupcion '!$AA$55="Menor"),CONCATENATE("R",'Mapa de Riesgos Corrupcion '!$O$55),"")</f>
        <v/>
      </c>
      <c r="T53" s="225" t="str">
        <f>IF(AND('Mapa de Riesgos Corrupcion '!$Y$56="Muy Baja",'Mapa de Riesgos Corrupcion '!$AA$56="Menor"),CONCATENATE("R",'Mapa de Riesgos Corrupcion '!$O$56),"")</f>
        <v/>
      </c>
      <c r="U53" s="226" t="str">
        <f>IF(AND('Mapa de Riesgos Corrupcion '!$Y$57="Muy Baja",'Mapa de Riesgos Corrupcion '!$AA$57="Menor"),CONCATENATE("R",'Mapa de Riesgos Corrupcion '!$O$57),"")</f>
        <v/>
      </c>
      <c r="V53" s="215" t="str">
        <f>IF(AND('Mapa de Riesgos Corrupcion '!$Y$52="Muy Baja",'Mapa de Riesgos Corrupcion '!$AA$52="Moderado"),CONCATENATE("R",'Mapa de Riesgos Corrupcion '!$O$52),"")</f>
        <v/>
      </c>
      <c r="W53" s="216" t="str">
        <f>IF(AND('Mapa de Riesgos Corrupcion '!$Y$53="Muy Baja",'Mapa de Riesgos Corrupcion '!$AA$53="Moderado"),CONCATENATE("R",'Mapa de Riesgos Corrupcion '!$O$53),"")</f>
        <v/>
      </c>
      <c r="X53" s="216" t="str">
        <f>IF(AND('Mapa de Riesgos Corrupcion '!$Y$54="Muy Baja",'Mapa de Riesgos Corrupcion '!$AA$54="Moderado"),CONCATENATE("R",'Mapa de Riesgos Corrupcion '!$O$54),"")</f>
        <v/>
      </c>
      <c r="Y53" s="216" t="str">
        <f>IF(AND('Mapa de Riesgos Corrupcion '!$Y$55="Muy Baja",'Mapa de Riesgos Corrupcion '!$AA$55="Moderado"),CONCATENATE("R",'Mapa de Riesgos Corrupcion '!$O$55),"")</f>
        <v/>
      </c>
      <c r="Z53" s="216" t="str">
        <f>IF(AND('Mapa de Riesgos Corrupcion '!$Y$56="Muy Baja",'Mapa de Riesgos Corrupcion '!$AA$56="Moderado"),CONCATENATE("R",'Mapa de Riesgos Corrupcion '!$O$56),"")</f>
        <v/>
      </c>
      <c r="AA53" s="217" t="str">
        <f>IF(AND('Mapa de Riesgos Corrupcion '!$Y$57="Muy Baja",'Mapa de Riesgos Corrupcion '!$AA$57="Moderado"),CONCATENATE("R",'Mapa de Riesgos Corrupcion '!$O$57),"")</f>
        <v/>
      </c>
      <c r="AB53" s="35" t="str">
        <f>IF(AND('Mapa de Riesgos Corrupcion '!$Y$52="Muy Baja",'Mapa de Riesgos Corrupcion '!$AA$52="Mayor"),CONCATENATE("R",'Mapa de Riesgos Corrupcion '!$O$52),"")</f>
        <v/>
      </c>
      <c r="AC53" s="202" t="str">
        <f>IF(AND('Mapa de Riesgos Corrupcion '!$Y$53="Muy Baja",'Mapa de Riesgos Corrupcion '!$AA$53="Mayor"),CONCATENATE("R",'Mapa de Riesgos Corrupcion '!$O$53),"")</f>
        <v/>
      </c>
      <c r="AD53" s="202" t="str">
        <f>IF(AND('Mapa de Riesgos Corrupcion '!$Y$54="Muy Baja",'Mapa de Riesgos Corrupcion '!$AA$54="Mayor"),CONCATENATE("R",'Mapa de Riesgos Corrupcion '!$O$54),"")</f>
        <v/>
      </c>
      <c r="AE53" s="202" t="str">
        <f>IF(AND('Mapa de Riesgos Corrupcion '!$Y$55="Muy Baja",'Mapa de Riesgos Corrupcion '!$AA$55="Mayor"),CONCATENATE("R",'Mapa de Riesgos Corrupcion '!$O$55),"")</f>
        <v/>
      </c>
      <c r="AF53" s="202" t="str">
        <f>IF(AND('Mapa de Riesgos Corrupcion '!$Y$56="Muy Baja",'Mapa de Riesgos Corrupcion '!$AA$56="Mayor"),CONCATENATE("R",'Mapa de Riesgos Corrupcion '!$O$56),"")</f>
        <v/>
      </c>
      <c r="AG53" s="36" t="str">
        <f>IF(AND('Mapa de Riesgos Corrupcion '!$Y$57="Muy Baja",'Mapa de Riesgos Corrupcion '!$AA$57="Mayor"),CONCATENATE("R",'Mapa de Riesgos Corrupcion '!$O$57),"")</f>
        <v/>
      </c>
      <c r="AH53" s="206" t="str">
        <f>IF(AND('Mapa de Riesgos Corrupcion '!$Y$52="Muy Baja",'Mapa de Riesgos Corrupcion '!$AA$52="Catastrófico"),CONCATENATE("R",'Mapa de Riesgos Corrupcion '!$O$52),"")</f>
        <v/>
      </c>
      <c r="AI53" s="207" t="str">
        <f>IF(AND('Mapa de Riesgos Corrupcion '!$Y$53="Muy Baja",'Mapa de Riesgos Corrupcion '!$AA$53="Catastrófico"),CONCATENATE("R",'Mapa de Riesgos Corrupcion '!$O$53),"")</f>
        <v/>
      </c>
      <c r="AJ53" s="207" t="str">
        <f>IF(AND('Mapa de Riesgos Corrupcion '!$Y$54="Muy Baja",'Mapa de Riesgos Corrupcion '!$AA$54="Catastrófico"),CONCATENATE("R",'Mapa de Riesgos Corrupcion '!$O$54),"")</f>
        <v/>
      </c>
      <c r="AK53" s="207" t="str">
        <f>IF(AND('Mapa de Riesgos Corrupcion '!$Y$55="Muy Baja",'Mapa de Riesgos Corrupcion '!$AA$55="Catastrófico"),CONCATENATE("R",'Mapa de Riesgos Corrupcion '!$O$55),"")</f>
        <v/>
      </c>
      <c r="AL53" s="207" t="str">
        <f>IF(AND('Mapa de Riesgos Corrupcion '!$Y$56="Muy Baja",'Mapa de Riesgos Corrupcion '!$AA$56="Catastrófico"),CONCATENATE("R",'Mapa de Riesgos Corrupcion '!$O$56),"")</f>
        <v/>
      </c>
      <c r="AM53" s="208" t="str">
        <f>IF(AND('Mapa de Riesgos Corrupcion '!$Y$57="Muy Baja",'Mapa de Riesgos Corrupcion '!$AA$57="Catastrófico"),CONCATENATE("R",'Mapa de Riesgos Corrupcion '!$O$57),"")</f>
        <v/>
      </c>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row>
    <row r="54" spans="1:80" ht="15" customHeight="1">
      <c r="A54" s="40"/>
      <c r="B54" s="358"/>
      <c r="C54" s="358"/>
      <c r="D54" s="359"/>
      <c r="E54" s="329"/>
      <c r="F54" s="330"/>
      <c r="G54" s="330"/>
      <c r="H54" s="330"/>
      <c r="I54" s="331"/>
      <c r="J54" s="224" t="str">
        <f>IF(AND('Mapa de Riesgos Corrupcion '!$Y$58="Muy Baja",'Mapa de Riesgos Corrupcion '!$AA$58="Leve"),CONCATENATE("R",'Mapa de Riesgos Corrupcion '!$O$58),"")</f>
        <v/>
      </c>
      <c r="K54" s="225" t="str">
        <f>IF(AND('Mapa de Riesgos Corrupcion '!$Y$59="Muy Baja",'Mapa de Riesgos Corrupcion '!$AA$59="Leve"),CONCATENATE("R",'Mapa de Riesgos Corrupcion '!$O$59),"")</f>
        <v/>
      </c>
      <c r="L54" s="225" t="str">
        <f>IF(AND('Mapa de Riesgos Corrupcion '!$Y$60="Muy Baja",'Mapa de Riesgos Corrupcion '!$AA$60="Leve"),CONCATENATE("R",'Mapa de Riesgos Corrupcion '!$O$60),"")</f>
        <v/>
      </c>
      <c r="M54" s="225" t="str">
        <f>IF(AND('Mapa de Riesgos Corrupcion '!$Y$61="Muy Baja",'Mapa de Riesgos Corrupcion '!$AA$61="Leve"),CONCATENATE("R",'Mapa de Riesgos Corrupcion '!$O$61),"")</f>
        <v/>
      </c>
      <c r="N54" s="225" t="str">
        <f>IF(AND('Mapa de Riesgos Corrupcion '!$Y$62="Muy Baja",'Mapa de Riesgos Corrupcion '!$AA$62="Leve"),CONCATENATE("R",'Mapa de Riesgos Corrupcion '!$O$62),"")</f>
        <v/>
      </c>
      <c r="O54" s="226" t="str">
        <f>IF(AND('Mapa de Riesgos Corrupcion '!$Y$63="Muy Baja",'Mapa de Riesgos Corrupcion '!$AA$63="Leve"),CONCATENATE("R",'Mapa de Riesgos Corrupcion '!$O$63),"")</f>
        <v/>
      </c>
      <c r="P54" s="224" t="str">
        <f>IF(AND('Mapa de Riesgos Corrupcion '!$Y$58="Muy Baja",'Mapa de Riesgos Corrupcion '!$AA$58="Menor"),CONCATENATE("R",'Mapa de Riesgos Corrupcion '!$O$58),"")</f>
        <v/>
      </c>
      <c r="Q54" s="225" t="str">
        <f>IF(AND('Mapa de Riesgos Corrupcion '!$Y$59="Muy Baja",'Mapa de Riesgos Corrupcion '!$AA$59="Menor"),CONCATENATE("R",'Mapa de Riesgos Corrupcion '!$O$59),"")</f>
        <v/>
      </c>
      <c r="R54" s="225" t="str">
        <f>IF(AND('Mapa de Riesgos Corrupcion '!$Y$60="Muy Baja",'Mapa de Riesgos Corrupcion '!$AA$60="Menor"),CONCATENATE("R",'Mapa de Riesgos Corrupcion '!$O$60),"")</f>
        <v/>
      </c>
      <c r="S54" s="225" t="str">
        <f>IF(AND('Mapa de Riesgos Corrupcion '!$Y$61="Muy Baja",'Mapa de Riesgos Corrupcion '!$AA$61="Menor"),CONCATENATE("R",'Mapa de Riesgos Corrupcion '!$O$61),"")</f>
        <v/>
      </c>
      <c r="T54" s="225" t="str">
        <f>IF(AND('Mapa de Riesgos Corrupcion '!$Y$62="Muy Baja",'Mapa de Riesgos Corrupcion '!$AA$62="Menor"),CONCATENATE("R",'Mapa de Riesgos Corrupcion '!$O$62),"")</f>
        <v/>
      </c>
      <c r="U54" s="226" t="str">
        <f>IF(AND('Mapa de Riesgos Corrupcion '!$Y$63="Muy Baja",'Mapa de Riesgos Corrupcion '!$AA$63="Menor"),CONCATENATE("R",'Mapa de Riesgos Corrupcion '!$O$63),"")</f>
        <v/>
      </c>
      <c r="V54" s="215" t="str">
        <f>IF(AND('Mapa de Riesgos Corrupcion '!$Y$58="Muy Baja",'Mapa de Riesgos Corrupcion '!$AA$58="Moderado"),CONCATENATE("R",'Mapa de Riesgos Corrupcion '!$O$58),"")</f>
        <v/>
      </c>
      <c r="W54" s="216" t="str">
        <f>IF(AND('Mapa de Riesgos Corrupcion '!$Y$59="Muy Baja",'Mapa de Riesgos Corrupcion '!$AA$59="Moderado"),CONCATENATE("R",'Mapa de Riesgos Corrupcion '!$O$59),"")</f>
        <v/>
      </c>
      <c r="X54" s="216" t="str">
        <f>IF(AND('Mapa de Riesgos Corrupcion '!$Y$60="Muy Baja",'Mapa de Riesgos Corrupcion '!$AA$60="Moderado"),CONCATENATE("R",'Mapa de Riesgos Corrupcion '!$O$60),"")</f>
        <v/>
      </c>
      <c r="Y54" s="216" t="str">
        <f>IF(AND('Mapa de Riesgos Corrupcion '!$Y$61="Muy Baja",'Mapa de Riesgos Corrupcion '!$AA$61="Moderado"),CONCATENATE("R",'Mapa de Riesgos Corrupcion '!$O$61),"")</f>
        <v/>
      </c>
      <c r="Z54" s="216" t="str">
        <f>IF(AND('Mapa de Riesgos Corrupcion '!$Y$62="Muy Baja",'Mapa de Riesgos Corrupcion '!$AA$62="Moderado"),CONCATENATE("R",'Mapa de Riesgos Corrupcion '!$O$62),"")</f>
        <v/>
      </c>
      <c r="AA54" s="217" t="str">
        <f>IF(AND('Mapa de Riesgos Corrupcion '!$Y$63="Muy Baja",'Mapa de Riesgos Corrupcion '!$AA$63="Moderado"),CONCATENATE("R",'Mapa de Riesgos Corrupcion '!$O$63),"")</f>
        <v/>
      </c>
      <c r="AB54" s="35" t="str">
        <f>IF(AND('Mapa de Riesgos Corrupcion '!$Y$58="Muy Baja",'Mapa de Riesgos Corrupcion '!$AA$58="Mayor"),CONCATENATE("R",'Mapa de Riesgos Corrupcion '!$O$58),"")</f>
        <v/>
      </c>
      <c r="AC54" s="202" t="str">
        <f>IF(AND('Mapa de Riesgos Corrupcion '!$Y$59="Muy Baja",'Mapa de Riesgos Corrupcion '!$AA$59="Mayor"),CONCATENATE("R",'Mapa de Riesgos Corrupcion '!$O$59),"")</f>
        <v/>
      </c>
      <c r="AD54" s="202" t="str">
        <f>IF(AND('Mapa de Riesgos Corrupcion '!$Y$60="Muy Baja",'Mapa de Riesgos Corrupcion '!$AA$60="Mayor"),CONCATENATE("R",'Mapa de Riesgos Corrupcion '!$O$60),"")</f>
        <v/>
      </c>
      <c r="AE54" s="202" t="str">
        <f>IF(AND('Mapa de Riesgos Corrupcion '!$Y$61="Muy Baja",'Mapa de Riesgos Corrupcion '!$AA$61="Mayor"),CONCATENATE("R",'Mapa de Riesgos Corrupcion '!$O$61),"")</f>
        <v/>
      </c>
      <c r="AF54" s="202" t="str">
        <f>IF(AND('Mapa de Riesgos Corrupcion '!$Y$62="Muy Baja",'Mapa de Riesgos Corrupcion '!$AA$62="Mayor"),CONCATENATE("R",'Mapa de Riesgos Corrupcion '!$O$62),"")</f>
        <v/>
      </c>
      <c r="AG54" s="36" t="str">
        <f>IF(AND('Mapa de Riesgos Corrupcion '!$Y$63="Muy Baja",'Mapa de Riesgos Corrupcion '!$AA$63="Mayor"),CONCATENATE("R",'Mapa de Riesgos Corrupcion '!$O$63),"")</f>
        <v/>
      </c>
      <c r="AH54" s="206" t="str">
        <f>IF(AND('Mapa de Riesgos Corrupcion '!$Y$58="Muy Baja",'Mapa de Riesgos Corrupcion '!$AA$58="Catastrófico"),CONCATENATE("R",'Mapa de Riesgos Corrupcion '!$O$58),"")</f>
        <v/>
      </c>
      <c r="AI54" s="207" t="str">
        <f>IF(AND('Mapa de Riesgos Corrupcion '!$Y$59="Muy Baja",'Mapa de Riesgos Corrupcion '!$AA$59="Catastrófico"),CONCATENATE("R",'Mapa de Riesgos Corrupcion '!$O$59),"")</f>
        <v/>
      </c>
      <c r="AJ54" s="207" t="str">
        <f>IF(AND('Mapa de Riesgos Corrupcion '!$Y$60="Muy Baja",'Mapa de Riesgos Corrupcion '!$AA$60="Catastrófico"),CONCATENATE("R",'Mapa de Riesgos Corrupcion '!$O$60),"")</f>
        <v/>
      </c>
      <c r="AK54" s="207" t="str">
        <f>IF(AND('Mapa de Riesgos Corrupcion '!$Y$61="Muy Baja",'Mapa de Riesgos Corrupcion '!$AA$61="Catastrófico"),CONCATENATE("R",'Mapa de Riesgos Corrupcion '!$O$61),"")</f>
        <v/>
      </c>
      <c r="AL54" s="207" t="str">
        <f>IF(AND('Mapa de Riesgos Corrupcion '!$Y$62="Muy Baja",'Mapa de Riesgos Corrupcion '!$AA$62="Catastrófico"),CONCATENATE("R",'Mapa de Riesgos Corrupcion '!$O$62),"")</f>
        <v/>
      </c>
      <c r="AM54" s="208" t="str">
        <f>IF(AND('Mapa de Riesgos Corrupcion '!$Y$63="Muy Baja",'Mapa de Riesgos Corrupcion '!$AA$63="Catastrófico"),CONCATENATE("R",'Mapa de Riesgos Corrupcion '!$O$63),"")</f>
        <v/>
      </c>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row>
    <row r="55" spans="1:80" ht="15.75" customHeight="1" thickBot="1">
      <c r="A55" s="40"/>
      <c r="B55" s="358"/>
      <c r="C55" s="358"/>
      <c r="D55" s="359"/>
      <c r="E55" s="332"/>
      <c r="F55" s="333"/>
      <c r="G55" s="333"/>
      <c r="H55" s="333"/>
      <c r="I55" s="334"/>
      <c r="J55" s="227" t="str">
        <f>IF(AND('Mapa de Riesgos Corrupcion '!$Y$64="Muy Baja",'Mapa de Riesgos Corrupcion '!$AA$64="Leve"),CONCATENATE("R",'Mapa de Riesgos Corrupcion '!$O$64),"")</f>
        <v/>
      </c>
      <c r="K55" s="228" t="str">
        <f>IF(AND('Mapa de Riesgos Corrupcion '!$Y$65="Muy Baja",'Mapa de Riesgos Corrupcion '!$AA$65="Leve"),CONCATENATE("R",'Mapa de Riesgos Corrupcion '!$O$65),"")</f>
        <v/>
      </c>
      <c r="L55" s="228" t="str">
        <f>IF(AND('Mapa de Riesgos Corrupcion '!$Y$66="Muy Baja",'Mapa de Riesgos Corrupcion '!$AA$66="Leve"),CONCATENATE("R",'Mapa de Riesgos Corrupcion '!$O$66),"")</f>
        <v/>
      </c>
      <c r="M55" s="228" t="str">
        <f>IF(AND('Mapa de Riesgos Corrupcion '!$Y$67="Muy Baja",'Mapa de Riesgos Corrupcion '!$AA$67="Leve"),CONCATENATE("R",'Mapa de Riesgos Corrupcion '!$O$67),"")</f>
        <v/>
      </c>
      <c r="N55" s="228" t="str">
        <f>IF(AND('Mapa de Riesgos Corrupcion '!$Y$68="Muy Baja",'Mapa de Riesgos Corrupcion '!$AA$68="Leve"),CONCATENATE("R",'Mapa de Riesgos Corrupcion '!$O$68),"")</f>
        <v/>
      </c>
      <c r="O55" s="229" t="str">
        <f>IF(AND('Mapa de Riesgos Corrupcion '!$Y$69="Muy Baja",'Mapa de Riesgos Corrupcion '!$AA$69="Leve"),CONCATENATE("R",'Mapa de Riesgos Corrupcion '!$O$69),"")</f>
        <v/>
      </c>
      <c r="P55" s="227" t="str">
        <f>IF(AND('Mapa de Riesgos Corrupcion '!$Y$64="Muy Baja",'Mapa de Riesgos Corrupcion '!$AA$64="Menor"),CONCATENATE("R",'Mapa de Riesgos Corrupcion '!$O$64),"")</f>
        <v/>
      </c>
      <c r="Q55" s="228" t="str">
        <f>IF(AND('Mapa de Riesgos Corrupcion '!$Y$65="Muy Baja",'Mapa de Riesgos Corrupcion '!$AA$65="Menor"),CONCATENATE("R",'Mapa de Riesgos Corrupcion '!$O$65),"")</f>
        <v/>
      </c>
      <c r="R55" s="228" t="str">
        <f>IF(AND('Mapa de Riesgos Corrupcion '!$Y$66="Muy Baja",'Mapa de Riesgos Corrupcion '!$AA$66="Menor"),CONCATENATE("R",'Mapa de Riesgos Corrupcion '!$O$66),"")</f>
        <v/>
      </c>
      <c r="S55" s="228" t="str">
        <f>IF(AND('Mapa de Riesgos Corrupcion '!$Y$67="Muy Baja",'Mapa de Riesgos Corrupcion '!$AA$67="Menor"),CONCATENATE("R",'Mapa de Riesgos Corrupcion '!$O$67),"")</f>
        <v/>
      </c>
      <c r="T55" s="228" t="str">
        <f>IF(AND('Mapa de Riesgos Corrupcion '!$Y$68="Muy Baja",'Mapa de Riesgos Corrupcion '!$AA$68="Menor"),CONCATENATE("R",'Mapa de Riesgos Corrupcion '!$O$68),"")</f>
        <v/>
      </c>
      <c r="U55" s="229" t="str">
        <f>IF(AND('Mapa de Riesgos Corrupcion '!$Y$69="Muy Baja",'Mapa de Riesgos Corrupcion '!$AA$69="Menor"),CONCATENATE("R",'Mapa de Riesgos Corrupcion '!$O$69),"")</f>
        <v/>
      </c>
      <c r="V55" s="218" t="str">
        <f>IF(AND('Mapa de Riesgos Corrupcion '!$Y$64="Muy Baja",'Mapa de Riesgos Corrupcion '!$AA$64="Moderado"),CONCATENATE("R",'Mapa de Riesgos Corrupcion '!$O$64),"")</f>
        <v/>
      </c>
      <c r="W55" s="219" t="str">
        <f>IF(AND('Mapa de Riesgos Corrupcion '!$Y$65="Muy Baja",'Mapa de Riesgos Corrupcion '!$AA$65="Moderado"),CONCATENATE("R",'Mapa de Riesgos Corrupcion '!$O$65),"")</f>
        <v/>
      </c>
      <c r="X55" s="219" t="str">
        <f>IF(AND('Mapa de Riesgos Corrupcion '!$Y$66="Muy Baja",'Mapa de Riesgos Corrupcion '!$AA$66="Moderado"),CONCATENATE("R",'Mapa de Riesgos Corrupcion '!$O$66),"")</f>
        <v/>
      </c>
      <c r="Y55" s="219" t="str">
        <f>IF(AND('Mapa de Riesgos Corrupcion '!$Y$67="Muy Baja",'Mapa de Riesgos Corrupcion '!$AA$67="Moderado"),CONCATENATE("R",'Mapa de Riesgos Corrupcion '!$O$67),"")</f>
        <v/>
      </c>
      <c r="Z55" s="219" t="str">
        <f>IF(AND('Mapa de Riesgos Corrupcion '!$Y$68="Muy Baja",'Mapa de Riesgos Corrupcion '!$AA$68="Moderado"),CONCATENATE("R",'Mapa de Riesgos Corrupcion '!$O$68),"")</f>
        <v/>
      </c>
      <c r="AA55" s="220" t="str">
        <f>IF(AND('Mapa de Riesgos Corrupcion '!$Y$69="Muy Baja",'Mapa de Riesgos Corrupcion '!$AA$69="Moderado"),CONCATENATE("R",'Mapa de Riesgos Corrupcion '!$O$69),"")</f>
        <v/>
      </c>
      <c r="AB55" s="37" t="str">
        <f>IF(AND('Mapa de Riesgos Corrupcion '!$Y$64="Muy Baja",'Mapa de Riesgos Corrupcion '!$AA$64="Mayor"),CONCATENATE("R",'Mapa de Riesgos Corrupcion '!$O$64),"")</f>
        <v/>
      </c>
      <c r="AC55" s="38" t="str">
        <f>IF(AND('Mapa de Riesgos Corrupcion '!$Y$65="Muy Baja",'Mapa de Riesgos Corrupcion '!$AA$65="Mayor"),CONCATENATE("R",'Mapa de Riesgos Corrupcion '!$O$65),"")</f>
        <v/>
      </c>
      <c r="AD55" s="38" t="str">
        <f>IF(AND('Mapa de Riesgos Corrupcion '!$Y$66="Muy Baja",'Mapa de Riesgos Corrupcion '!$AA$66="Mayor"),CONCATENATE("R",'Mapa de Riesgos Corrupcion '!$O$66),"")</f>
        <v/>
      </c>
      <c r="AE55" s="38" t="str">
        <f>IF(AND('Mapa de Riesgos Corrupcion '!$Y$67="Muy Baja",'Mapa de Riesgos Corrupcion '!$AA$67="Mayor"),CONCATENATE("R",'Mapa de Riesgos Corrupcion '!$O$67),"")</f>
        <v/>
      </c>
      <c r="AF55" s="38" t="str">
        <f>IF(AND('Mapa de Riesgos Corrupcion '!$Y$68="Muy Baja",'Mapa de Riesgos Corrupcion '!$AA$68="Mayor"),CONCATENATE("R",'Mapa de Riesgos Corrupcion '!$O$68),"")</f>
        <v/>
      </c>
      <c r="AG55" s="39" t="str">
        <f>IF(AND('Mapa de Riesgos Corrupcion '!$Y$69="Muy Baja",'Mapa de Riesgos Corrupcion '!$AA$69="Mayor"),CONCATENATE("R",'Mapa de Riesgos Corrupcion '!$O$69),"")</f>
        <v/>
      </c>
      <c r="AH55" s="209" t="str">
        <f>IF(AND('Mapa de Riesgos Corrupcion '!$Y$64="Muy Baja",'Mapa de Riesgos Corrupcion '!$AA$64="Catastrófico"),CONCATENATE("R",'Mapa de Riesgos Corrupcion '!$O$64),"")</f>
        <v/>
      </c>
      <c r="AI55" s="210" t="str">
        <f>IF(AND('Mapa de Riesgos Corrupcion '!$Y$65="Muy Baja",'Mapa de Riesgos Corrupcion '!$AA$65="Catastrófico"),CONCATENATE("R",'Mapa de Riesgos Corrupcion '!$O$65),"")</f>
        <v/>
      </c>
      <c r="AJ55" s="210" t="str">
        <f>IF(AND('Mapa de Riesgos Corrupcion '!$Y$66="Muy Baja",'Mapa de Riesgos Corrupcion '!$AA$66="Catastrófico"),CONCATENATE("R",'Mapa de Riesgos Corrupcion '!$O$66),"")</f>
        <v/>
      </c>
      <c r="AK55" s="210" t="str">
        <f>IF(AND('Mapa de Riesgos Corrupcion '!$Y$67="Muy Baja",'Mapa de Riesgos Corrupcion '!$AA$67="Catastrófico"),CONCATENATE("R",'Mapa de Riesgos Corrupcion '!$O$67),"")</f>
        <v/>
      </c>
      <c r="AL55" s="210" t="str">
        <f>IF(AND('Mapa de Riesgos Corrupcion '!$Y$68="Muy Baja",'Mapa de Riesgos Corrupcion '!$AA$68="Catastrófico"),CONCATENATE("R",'Mapa de Riesgos Corrupcion '!$O$68),"")</f>
        <v/>
      </c>
      <c r="AM55" s="211" t="str">
        <f>IF(AND('Mapa de Riesgos Corrupcion '!$Y$69="Muy Baja",'Mapa de Riesgos Corrupcion '!$AA$69="Catastrófico"),CONCATENATE("R",'Mapa de Riesgos Corrupcion '!$O$69),"")</f>
        <v/>
      </c>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row>
    <row r="56" spans="1:80">
      <c r="A56" s="40"/>
      <c r="B56" s="40"/>
      <c r="C56" s="40"/>
      <c r="D56" s="40"/>
      <c r="E56" s="40"/>
      <c r="F56" s="40"/>
      <c r="G56" s="40"/>
      <c r="H56" s="40"/>
      <c r="I56" s="40"/>
      <c r="J56" s="326" t="s">
        <v>110</v>
      </c>
      <c r="K56" s="327"/>
      <c r="L56" s="327"/>
      <c r="M56" s="327"/>
      <c r="N56" s="327"/>
      <c r="O56" s="328"/>
      <c r="P56" s="326" t="s">
        <v>109</v>
      </c>
      <c r="Q56" s="327"/>
      <c r="R56" s="327"/>
      <c r="S56" s="327"/>
      <c r="T56" s="327"/>
      <c r="U56" s="328"/>
      <c r="V56" s="326" t="s">
        <v>108</v>
      </c>
      <c r="W56" s="327"/>
      <c r="X56" s="327"/>
      <c r="Y56" s="327"/>
      <c r="Z56" s="327"/>
      <c r="AA56" s="328"/>
      <c r="AB56" s="326" t="s">
        <v>107</v>
      </c>
      <c r="AC56" s="335"/>
      <c r="AD56" s="327"/>
      <c r="AE56" s="327"/>
      <c r="AF56" s="327"/>
      <c r="AG56" s="328"/>
      <c r="AH56" s="326" t="s">
        <v>106</v>
      </c>
      <c r="AI56" s="327"/>
      <c r="AJ56" s="327"/>
      <c r="AK56" s="327"/>
      <c r="AL56" s="327"/>
      <c r="AM56" s="328"/>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row>
    <row r="57" spans="1:80">
      <c r="A57" s="40"/>
      <c r="B57" s="40"/>
      <c r="C57" s="40"/>
      <c r="D57" s="40"/>
      <c r="E57" s="40"/>
      <c r="F57" s="40"/>
      <c r="G57" s="40"/>
      <c r="H57" s="40"/>
      <c r="I57" s="40"/>
      <c r="J57" s="329"/>
      <c r="K57" s="330"/>
      <c r="L57" s="330"/>
      <c r="M57" s="330"/>
      <c r="N57" s="330"/>
      <c r="O57" s="331"/>
      <c r="P57" s="329"/>
      <c r="Q57" s="330"/>
      <c r="R57" s="330"/>
      <c r="S57" s="330"/>
      <c r="T57" s="330"/>
      <c r="U57" s="331"/>
      <c r="V57" s="329"/>
      <c r="W57" s="330"/>
      <c r="X57" s="330"/>
      <c r="Y57" s="330"/>
      <c r="Z57" s="330"/>
      <c r="AA57" s="331"/>
      <c r="AB57" s="329"/>
      <c r="AC57" s="330"/>
      <c r="AD57" s="330"/>
      <c r="AE57" s="330"/>
      <c r="AF57" s="330"/>
      <c r="AG57" s="331"/>
      <c r="AH57" s="329"/>
      <c r="AI57" s="330"/>
      <c r="AJ57" s="330"/>
      <c r="AK57" s="330"/>
      <c r="AL57" s="330"/>
      <c r="AM57" s="331"/>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row>
    <row r="58" spans="1:80">
      <c r="A58" s="40"/>
      <c r="B58" s="40"/>
      <c r="C58" s="40"/>
      <c r="D58" s="40"/>
      <c r="E58" s="40"/>
      <c r="F58" s="40"/>
      <c r="G58" s="40"/>
      <c r="H58" s="40"/>
      <c r="I58" s="40"/>
      <c r="J58" s="329"/>
      <c r="K58" s="330"/>
      <c r="L58" s="330"/>
      <c r="M58" s="330"/>
      <c r="N58" s="330"/>
      <c r="O58" s="331"/>
      <c r="P58" s="329"/>
      <c r="Q58" s="330"/>
      <c r="R58" s="330"/>
      <c r="S58" s="330"/>
      <c r="T58" s="330"/>
      <c r="U58" s="331"/>
      <c r="V58" s="329"/>
      <c r="W58" s="330"/>
      <c r="X58" s="330"/>
      <c r="Y58" s="330"/>
      <c r="Z58" s="330"/>
      <c r="AA58" s="331"/>
      <c r="AB58" s="329"/>
      <c r="AC58" s="330"/>
      <c r="AD58" s="330"/>
      <c r="AE58" s="330"/>
      <c r="AF58" s="330"/>
      <c r="AG58" s="331"/>
      <c r="AH58" s="329"/>
      <c r="AI58" s="330"/>
      <c r="AJ58" s="330"/>
      <c r="AK58" s="330"/>
      <c r="AL58" s="330"/>
      <c r="AM58" s="331"/>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row>
    <row r="59" spans="1:80">
      <c r="A59" s="40"/>
      <c r="B59" s="40"/>
      <c r="C59" s="40"/>
      <c r="D59" s="40"/>
      <c r="E59" s="40"/>
      <c r="F59" s="40"/>
      <c r="G59" s="40"/>
      <c r="H59" s="40"/>
      <c r="I59" s="40"/>
      <c r="J59" s="329"/>
      <c r="K59" s="330"/>
      <c r="L59" s="330"/>
      <c r="M59" s="330"/>
      <c r="N59" s="330"/>
      <c r="O59" s="331"/>
      <c r="P59" s="329"/>
      <c r="Q59" s="330"/>
      <c r="R59" s="330"/>
      <c r="S59" s="330"/>
      <c r="T59" s="330"/>
      <c r="U59" s="331"/>
      <c r="V59" s="329"/>
      <c r="W59" s="330"/>
      <c r="X59" s="330"/>
      <c r="Y59" s="330"/>
      <c r="Z59" s="330"/>
      <c r="AA59" s="331"/>
      <c r="AB59" s="329"/>
      <c r="AC59" s="330"/>
      <c r="AD59" s="330"/>
      <c r="AE59" s="330"/>
      <c r="AF59" s="330"/>
      <c r="AG59" s="331"/>
      <c r="AH59" s="329"/>
      <c r="AI59" s="330"/>
      <c r="AJ59" s="330"/>
      <c r="AK59" s="330"/>
      <c r="AL59" s="330"/>
      <c r="AM59" s="331"/>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row>
    <row r="60" spans="1:80">
      <c r="A60" s="40"/>
      <c r="B60" s="40"/>
      <c r="C60" s="40"/>
      <c r="D60" s="40"/>
      <c r="E60" s="40"/>
      <c r="F60" s="40"/>
      <c r="G60" s="40"/>
      <c r="H60" s="40"/>
      <c r="I60" s="40"/>
      <c r="J60" s="329"/>
      <c r="K60" s="330"/>
      <c r="L60" s="330"/>
      <c r="M60" s="330"/>
      <c r="N60" s="330"/>
      <c r="O60" s="331"/>
      <c r="P60" s="329"/>
      <c r="Q60" s="330"/>
      <c r="R60" s="330"/>
      <c r="S60" s="330"/>
      <c r="T60" s="330"/>
      <c r="U60" s="331"/>
      <c r="V60" s="329"/>
      <c r="W60" s="330"/>
      <c r="X60" s="330"/>
      <c r="Y60" s="330"/>
      <c r="Z60" s="330"/>
      <c r="AA60" s="331"/>
      <c r="AB60" s="329"/>
      <c r="AC60" s="330"/>
      <c r="AD60" s="330"/>
      <c r="AE60" s="330"/>
      <c r="AF60" s="330"/>
      <c r="AG60" s="331"/>
      <c r="AH60" s="329"/>
      <c r="AI60" s="330"/>
      <c r="AJ60" s="330"/>
      <c r="AK60" s="330"/>
      <c r="AL60" s="330"/>
      <c r="AM60" s="331"/>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row>
    <row r="61" spans="1:80" ht="15.75" thickBot="1">
      <c r="A61" s="40"/>
      <c r="B61" s="40"/>
      <c r="C61" s="40"/>
      <c r="D61" s="40"/>
      <c r="E61" s="40"/>
      <c r="F61" s="40"/>
      <c r="G61" s="40"/>
      <c r="H61" s="40"/>
      <c r="I61" s="40"/>
      <c r="J61" s="332"/>
      <c r="K61" s="333"/>
      <c r="L61" s="333"/>
      <c r="M61" s="333"/>
      <c r="N61" s="333"/>
      <c r="O61" s="334"/>
      <c r="P61" s="332"/>
      <c r="Q61" s="333"/>
      <c r="R61" s="333"/>
      <c r="S61" s="333"/>
      <c r="T61" s="333"/>
      <c r="U61" s="334"/>
      <c r="V61" s="332"/>
      <c r="W61" s="333"/>
      <c r="X61" s="333"/>
      <c r="Y61" s="333"/>
      <c r="Z61" s="333"/>
      <c r="AA61" s="334"/>
      <c r="AB61" s="332"/>
      <c r="AC61" s="333"/>
      <c r="AD61" s="333"/>
      <c r="AE61" s="333"/>
      <c r="AF61" s="333"/>
      <c r="AG61" s="334"/>
      <c r="AH61" s="332"/>
      <c r="AI61" s="333"/>
      <c r="AJ61" s="333"/>
      <c r="AK61" s="333"/>
      <c r="AL61" s="333"/>
      <c r="AM61" s="334"/>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row>
    <row r="62" spans="1:80">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row>
    <row r="63" spans="1:80" ht="15" customHeight="1">
      <c r="A63" s="40"/>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0"/>
      <c r="AV63" s="40"/>
      <c r="AW63" s="40"/>
      <c r="AX63" s="40"/>
      <c r="AY63" s="40"/>
      <c r="AZ63" s="40"/>
      <c r="BA63" s="40"/>
      <c r="BB63" s="40"/>
      <c r="BC63" s="40"/>
      <c r="BD63" s="40"/>
      <c r="BE63" s="40"/>
      <c r="BF63" s="40"/>
      <c r="BG63" s="40"/>
      <c r="BH63" s="40"/>
    </row>
    <row r="64" spans="1:80" ht="15" customHeight="1">
      <c r="A64" s="40"/>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0"/>
      <c r="AV64" s="40"/>
      <c r="AW64" s="40"/>
      <c r="AX64" s="40"/>
      <c r="AY64" s="40"/>
      <c r="AZ64" s="40"/>
      <c r="BA64" s="40"/>
      <c r="BB64" s="40"/>
      <c r="BC64" s="40"/>
      <c r="BD64" s="40"/>
      <c r="BE64" s="40"/>
      <c r="BF64" s="40"/>
      <c r="BG64" s="40"/>
      <c r="BH64" s="40"/>
    </row>
    <row r="65" spans="1:60">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row>
    <row r="66" spans="1:60">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row>
    <row r="67" spans="1:60">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row>
    <row r="68" spans="1:60">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row>
    <row r="69" spans="1:60">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row>
    <row r="70" spans="1:60">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row>
    <row r="71" spans="1:60">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row>
    <row r="72" spans="1:60">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row>
    <row r="73" spans="1:60">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row>
    <row r="74" spans="1:60">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row>
    <row r="75" spans="1:60">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row>
    <row r="76" spans="1:60">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row>
    <row r="77" spans="1:60">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row>
    <row r="78" spans="1:60">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row>
    <row r="79" spans="1:60">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row>
    <row r="80" spans="1:60">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row>
    <row r="81" spans="1:60">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row>
    <row r="82" spans="1:60">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row>
    <row r="83" spans="1:60">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row>
    <row r="84" spans="1:60">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row>
    <row r="85" spans="1:60">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row>
    <row r="86" spans="1:60">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row>
    <row r="87" spans="1:60">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row>
    <row r="88" spans="1:60">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row>
    <row r="89" spans="1:60">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row>
    <row r="90" spans="1:60">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row>
    <row r="91" spans="1:60">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row>
    <row r="92" spans="1:60">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row>
    <row r="93" spans="1:60">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row>
    <row r="94" spans="1:60">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row>
    <row r="95" spans="1:60">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row>
    <row r="96" spans="1:60">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row>
    <row r="97" spans="1:60">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row>
    <row r="98" spans="1:60">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row>
    <row r="99" spans="1:60">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row>
    <row r="100" spans="1:60">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row>
    <row r="101" spans="1:60">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row>
    <row r="102" spans="1:60">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row>
    <row r="103" spans="1:60">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row>
    <row r="104" spans="1:60">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row>
    <row r="105" spans="1:60">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row>
    <row r="106" spans="1:60">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row>
    <row r="107" spans="1:60">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row>
    <row r="108" spans="1:60">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row>
    <row r="109" spans="1:60">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row>
    <row r="110" spans="1:60">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row>
    <row r="111" spans="1:60">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row>
    <row r="112" spans="1:60">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row>
    <row r="113" spans="1:60">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row>
    <row r="114" spans="1:60">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row>
    <row r="115" spans="1:60">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row>
    <row r="116" spans="1:60">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row>
    <row r="117" spans="1:60">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row>
    <row r="118" spans="1:60">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row>
    <row r="119" spans="1:60">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row>
    <row r="120" spans="1:60">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row>
    <row r="121" spans="1:60">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row>
    <row r="122" spans="1:60">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row>
    <row r="123" spans="1:60">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row>
    <row r="124" spans="1:60">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row>
    <row r="125" spans="1:60">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row>
    <row r="126" spans="1:60">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row>
    <row r="127" spans="1:60">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row>
    <row r="128" spans="1:60">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row>
    <row r="129" spans="1:60">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row>
    <row r="130" spans="1:60">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row>
    <row r="131" spans="1:60">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row>
    <row r="132" spans="1:60">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row>
    <row r="133" spans="1:60">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row>
    <row r="134" spans="1:60">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row>
    <row r="135" spans="1:60">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row>
    <row r="136" spans="1:60">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row>
    <row r="137" spans="1:60">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row>
    <row r="138" spans="1:60">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row>
    <row r="139" spans="1:60">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row>
    <row r="140" spans="1:60">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row>
    <row r="141" spans="1:60">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row>
    <row r="142" spans="1:60">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row>
    <row r="143" spans="1:60">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row>
    <row r="144" spans="1:60">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row>
    <row r="145" spans="1:60">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row>
    <row r="146" spans="1:60">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row>
    <row r="147" spans="1:60">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row>
    <row r="148" spans="1:60">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row>
    <row r="149" spans="1:60">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row>
    <row r="150" spans="1:60">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row>
    <row r="151" spans="1:60">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row>
    <row r="152" spans="1:60">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row>
    <row r="153" spans="1:60">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row>
    <row r="154" spans="1:60">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row>
    <row r="155" spans="1:60">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row>
    <row r="156" spans="1:60">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row>
    <row r="157" spans="1:60">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row>
    <row r="158" spans="1:60">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row>
    <row r="159" spans="1:60">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row>
    <row r="160" spans="1:60">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row>
    <row r="161" spans="1:60">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row>
    <row r="162" spans="1:60">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row>
    <row r="163" spans="1:60">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row>
    <row r="164" spans="1:60">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row>
    <row r="165" spans="1:60">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row>
    <row r="166" spans="1:60">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row>
    <row r="167" spans="1:60">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row>
    <row r="168" spans="1:60">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row>
    <row r="169" spans="1:60">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row>
    <row r="170" spans="1:60">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row>
    <row r="171" spans="1:60">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row>
    <row r="172" spans="1:60">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row>
    <row r="173" spans="1:60">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row>
    <row r="174" spans="1:60">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row>
    <row r="175" spans="1:60">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row>
    <row r="176" spans="1:60">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row>
    <row r="177" spans="1:60">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row>
    <row r="178" spans="1:60">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row>
    <row r="179" spans="1:60">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row>
    <row r="180" spans="1:60">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row>
    <row r="181" spans="1:60">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row>
    <row r="182" spans="1:60">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row>
    <row r="183" spans="1:60">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row>
    <row r="184" spans="1:60">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row>
    <row r="185" spans="1:60">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row>
    <row r="186" spans="1:60">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row>
    <row r="187" spans="1:60">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row>
    <row r="188" spans="1:60">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row>
    <row r="189" spans="1:60">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row>
    <row r="190" spans="1:60">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row>
    <row r="191" spans="1:60">
      <c r="A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row>
    <row r="192" spans="1:60">
      <c r="A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row>
    <row r="193" spans="1:60">
      <c r="A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row>
    <row r="194" spans="1:60">
      <c r="A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row>
    <row r="195" spans="1:60">
      <c r="A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row>
    <row r="196" spans="1:60">
      <c r="A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row>
    <row r="197" spans="1:60">
      <c r="A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row>
    <row r="198" spans="1:60">
      <c r="A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row>
    <row r="199" spans="1:60">
      <c r="A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row>
    <row r="200" spans="1:60">
      <c r="A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row>
    <row r="201" spans="1:60">
      <c r="A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row>
    <row r="202" spans="1:60">
      <c r="A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row>
    <row r="203" spans="1:60">
      <c r="A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row>
    <row r="204" spans="1:60">
      <c r="A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row>
    <row r="205" spans="1:60">
      <c r="A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row>
    <row r="206" spans="1:60">
      <c r="A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row>
    <row r="207" spans="1:60">
      <c r="A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row>
    <row r="208" spans="1:60">
      <c r="A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row>
    <row r="209" spans="1:60">
      <c r="A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row>
    <row r="210" spans="1:60">
      <c r="A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row>
    <row r="211" spans="1:60">
      <c r="A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row>
    <row r="212" spans="1:60">
      <c r="A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row>
    <row r="213" spans="1:60">
      <c r="A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row>
    <row r="214" spans="1:60">
      <c r="A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row>
    <row r="215" spans="1:60">
      <c r="A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row>
    <row r="216" spans="1:60">
      <c r="A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row>
    <row r="217" spans="1:60">
      <c r="A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row>
    <row r="218" spans="1:60">
      <c r="A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row>
    <row r="219" spans="1:60">
      <c r="A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row>
    <row r="220" spans="1:60">
      <c r="A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row>
    <row r="221" spans="1:60">
      <c r="A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row>
    <row r="222" spans="1:60">
      <c r="A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row>
    <row r="223" spans="1:60">
      <c r="A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row>
    <row r="224" spans="1:60">
      <c r="A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row>
    <row r="225" spans="1:60">
      <c r="A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row>
    <row r="226" spans="1:60">
      <c r="A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row>
    <row r="227" spans="1:60">
      <c r="A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row>
    <row r="228" spans="1:60">
      <c r="A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row>
    <row r="229" spans="1:60">
      <c r="A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row>
    <row r="230" spans="1:60">
      <c r="A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row>
    <row r="231" spans="1:60">
      <c r="A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row>
    <row r="232" spans="1:60">
      <c r="A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row>
    <row r="233" spans="1:60">
      <c r="A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row>
    <row r="234" spans="1:60">
      <c r="A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row>
    <row r="235" spans="1:60">
      <c r="A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row>
    <row r="236" spans="1:60">
      <c r="A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row>
    <row r="237" spans="1:60">
      <c r="A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row>
    <row r="238" spans="1:60">
      <c r="A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row>
    <row r="239" spans="1:60">
      <c r="A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row>
    <row r="240" spans="1:60">
      <c r="A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row>
    <row r="241" spans="1:60">
      <c r="A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row>
    <row r="242" spans="1:60">
      <c r="A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row>
    <row r="243" spans="1:60">
      <c r="A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row>
    <row r="244" spans="1:60">
      <c r="A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row>
    <row r="245" spans="1:60">
      <c r="A245" s="40"/>
    </row>
    <row r="246" spans="1:60">
      <c r="A246" s="40"/>
    </row>
    <row r="247" spans="1:60">
      <c r="A247" s="40"/>
    </row>
    <row r="248" spans="1:60">
      <c r="A248" s="40"/>
    </row>
  </sheetData>
  <sheetProtection algorithmName="SHA-512" hashValue="jP425FamDiSgWRJvWweVVPXp1r29lttM/WYGt2EuaBAoffIRcKczF9Ra7pjHp9i4+FVkuY8xHVe9GiS+PDo4lQ==" saltValue="9eiEeQFtDoXhxs8PQ8sOpw=="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D7" sqref="D7"/>
    </sheetView>
  </sheetViews>
  <sheetFormatPr baseColWidth="10" defaultRowHeight="15"/>
  <cols>
    <col min="2" max="2" width="24.140625" customWidth="1"/>
    <col min="3" max="3" width="70.140625" customWidth="1"/>
    <col min="4" max="4" width="29.85546875" customWidth="1"/>
  </cols>
  <sheetData>
    <row r="1" spans="1:37" ht="23.25">
      <c r="A1" s="40"/>
      <c r="B1" s="378" t="s">
        <v>53</v>
      </c>
      <c r="C1" s="378"/>
      <c r="D1" s="378"/>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1:37">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row>
    <row r="3" spans="1:37" ht="25.5">
      <c r="A3" s="40"/>
      <c r="B3" s="3"/>
      <c r="C3" s="4" t="s">
        <v>50</v>
      </c>
      <c r="D3" s="4" t="s">
        <v>4</v>
      </c>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7" ht="51">
      <c r="A4" s="40"/>
      <c r="B4" s="5" t="s">
        <v>49</v>
      </c>
      <c r="C4" s="6" t="s">
        <v>100</v>
      </c>
      <c r="D4" s="7">
        <v>0.2</v>
      </c>
      <c r="E4" s="40"/>
      <c r="F4" s="40"/>
      <c r="G4" s="40"/>
      <c r="H4" s="40"/>
      <c r="I4" s="40"/>
      <c r="J4" s="40"/>
      <c r="K4" s="40"/>
      <c r="L4" s="40"/>
      <c r="M4" s="40"/>
      <c r="N4" s="40"/>
      <c r="O4" s="40"/>
      <c r="P4" s="40"/>
      <c r="Q4" s="40"/>
      <c r="R4" s="40"/>
      <c r="S4" s="40"/>
      <c r="T4" s="40"/>
      <c r="U4" s="40"/>
      <c r="V4" s="40"/>
      <c r="W4" s="40"/>
      <c r="X4" s="40"/>
      <c r="Y4" s="40"/>
      <c r="Z4" s="40"/>
      <c r="AA4" s="40"/>
      <c r="AB4" s="40"/>
      <c r="AC4" s="40"/>
      <c r="AD4" s="40"/>
      <c r="AE4" s="40"/>
    </row>
    <row r="5" spans="1:37" ht="51">
      <c r="A5" s="40"/>
      <c r="B5" s="8" t="s">
        <v>51</v>
      </c>
      <c r="C5" s="9" t="s">
        <v>101</v>
      </c>
      <c r="D5" s="10">
        <v>0.4</v>
      </c>
      <c r="E5" s="40"/>
      <c r="F5" s="40"/>
      <c r="G5" s="40"/>
      <c r="H5" s="40"/>
      <c r="I5" s="40"/>
      <c r="J5" s="40"/>
      <c r="K5" s="40"/>
      <c r="L5" s="40"/>
      <c r="M5" s="40"/>
      <c r="N5" s="40"/>
      <c r="O5" s="40"/>
      <c r="P5" s="40"/>
      <c r="Q5" s="40"/>
      <c r="R5" s="40"/>
      <c r="S5" s="40"/>
      <c r="T5" s="40"/>
      <c r="U5" s="40"/>
      <c r="V5" s="40"/>
      <c r="W5" s="40"/>
      <c r="X5" s="40"/>
      <c r="Y5" s="40"/>
      <c r="Z5" s="40"/>
      <c r="AA5" s="40"/>
      <c r="AB5" s="40"/>
      <c r="AC5" s="40"/>
      <c r="AD5" s="40"/>
      <c r="AE5" s="40"/>
    </row>
    <row r="6" spans="1:37" ht="51">
      <c r="A6" s="40"/>
      <c r="B6" s="11" t="s">
        <v>105</v>
      </c>
      <c r="C6" s="9" t="s">
        <v>102</v>
      </c>
      <c r="D6" s="10">
        <v>0.6</v>
      </c>
      <c r="E6" s="40"/>
      <c r="F6" s="40"/>
      <c r="G6" s="40"/>
      <c r="H6" s="40"/>
      <c r="I6" s="40"/>
      <c r="J6" s="40"/>
      <c r="K6" s="40"/>
      <c r="L6" s="40"/>
      <c r="M6" s="40"/>
      <c r="N6" s="40"/>
      <c r="O6" s="40"/>
      <c r="P6" s="40"/>
      <c r="Q6" s="40"/>
      <c r="R6" s="40"/>
      <c r="S6" s="40"/>
      <c r="T6" s="40"/>
      <c r="U6" s="40"/>
      <c r="V6" s="40"/>
      <c r="W6" s="40"/>
      <c r="X6" s="40"/>
      <c r="Y6" s="40"/>
      <c r="Z6" s="40"/>
      <c r="AA6" s="40"/>
      <c r="AB6" s="40"/>
      <c r="AC6" s="40"/>
      <c r="AD6" s="40"/>
      <c r="AE6" s="40"/>
    </row>
    <row r="7" spans="1:37" ht="76.5">
      <c r="A7" s="40"/>
      <c r="B7" s="12" t="s">
        <v>6</v>
      </c>
      <c r="C7" s="9" t="s">
        <v>103</v>
      </c>
      <c r="D7" s="10">
        <v>0.8</v>
      </c>
      <c r="E7" s="40"/>
      <c r="F7" s="40"/>
      <c r="G7" s="40"/>
      <c r="H7" s="40"/>
      <c r="I7" s="40"/>
      <c r="J7" s="40"/>
      <c r="K7" s="40"/>
      <c r="L7" s="40"/>
      <c r="M7" s="40"/>
      <c r="N7" s="40"/>
      <c r="O7" s="40"/>
      <c r="P7" s="40"/>
      <c r="Q7" s="40"/>
      <c r="R7" s="40"/>
      <c r="S7" s="40"/>
      <c r="T7" s="40"/>
      <c r="U7" s="40"/>
      <c r="V7" s="40"/>
      <c r="W7" s="40"/>
      <c r="X7" s="40"/>
      <c r="Y7" s="40"/>
      <c r="Z7" s="40"/>
      <c r="AA7" s="40"/>
      <c r="AB7" s="40"/>
      <c r="AC7" s="40"/>
      <c r="AD7" s="40"/>
      <c r="AE7" s="40"/>
    </row>
    <row r="8" spans="1:37" ht="51">
      <c r="A8" s="40"/>
      <c r="B8" s="13" t="s">
        <v>52</v>
      </c>
      <c r="C8" s="9" t="s">
        <v>104</v>
      </c>
      <c r="D8" s="10">
        <v>1</v>
      </c>
      <c r="E8" s="40"/>
      <c r="F8" s="40"/>
      <c r="G8" s="40"/>
      <c r="H8" s="40"/>
      <c r="I8" s="40"/>
      <c r="J8" s="40"/>
      <c r="K8" s="40"/>
      <c r="L8" s="40"/>
      <c r="M8" s="40"/>
      <c r="N8" s="40"/>
      <c r="O8" s="40"/>
      <c r="P8" s="40"/>
      <c r="Q8" s="40"/>
      <c r="R8" s="40"/>
      <c r="S8" s="40"/>
      <c r="T8" s="40"/>
      <c r="U8" s="40"/>
      <c r="V8" s="40"/>
      <c r="W8" s="40"/>
      <c r="X8" s="40"/>
      <c r="Y8" s="40"/>
      <c r="Z8" s="40"/>
      <c r="AA8" s="40"/>
      <c r="AB8" s="40"/>
      <c r="AC8" s="40"/>
      <c r="AD8" s="40"/>
      <c r="AE8" s="40"/>
    </row>
    <row r="9" spans="1:37">
      <c r="A9" s="40"/>
      <c r="B9" s="64"/>
      <c r="C9" s="64"/>
      <c r="D9" s="64"/>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row>
    <row r="10" spans="1:37" ht="16.5">
      <c r="A10" s="40"/>
      <c r="B10" s="65"/>
      <c r="C10" s="64"/>
      <c r="D10" s="64"/>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row>
    <row r="11" spans="1:37">
      <c r="A11" s="40"/>
      <c r="B11" s="64"/>
      <c r="C11" s="64"/>
      <c r="D11" s="64"/>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0"/>
      <c r="AK11" s="40"/>
    </row>
    <row r="12" spans="1:37">
      <c r="A12" s="40"/>
      <c r="B12" s="64"/>
      <c r="C12" s="64"/>
      <c r="D12" s="64"/>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row>
    <row r="13" spans="1:37">
      <c r="A13" s="40"/>
      <c r="B13" s="64"/>
      <c r="C13" s="64"/>
      <c r="D13" s="64"/>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row>
    <row r="14" spans="1:37">
      <c r="A14" s="40"/>
      <c r="B14" s="64"/>
      <c r="C14" s="64"/>
      <c r="D14" s="64"/>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row>
    <row r="15" spans="1:37">
      <c r="A15" s="40"/>
      <c r="B15" s="64"/>
      <c r="C15" s="64"/>
      <c r="D15" s="64"/>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row>
    <row r="16" spans="1:37">
      <c r="A16" s="40"/>
      <c r="B16" s="64"/>
      <c r="C16" s="64"/>
      <c r="D16" s="64"/>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row>
    <row r="17" spans="1:37">
      <c r="A17" s="40"/>
      <c r="B17" s="64"/>
      <c r="C17" s="64"/>
      <c r="D17" s="64"/>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row>
    <row r="18" spans="1:37">
      <c r="A18" s="40"/>
      <c r="B18" s="64"/>
      <c r="C18" s="64"/>
      <c r="D18" s="64"/>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row>
    <row r="19" spans="1:37">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row>
    <row r="20" spans="1:37">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row>
    <row r="21" spans="1:37">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row>
    <row r="22" spans="1:37">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row>
    <row r="23" spans="1:37">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row>
    <row r="24" spans="1:37">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row>
    <row r="25" spans="1:37">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row>
    <row r="26" spans="1:37">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row>
    <row r="27" spans="1:37">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row>
    <row r="28" spans="1:37">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row>
    <row r="29" spans="1:37">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row>
    <row r="30" spans="1:37">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row>
    <row r="31" spans="1:37">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row>
    <row r="32" spans="1:37">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row>
    <row r="33" spans="1:31">
      <c r="A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row>
    <row r="34" spans="1:31">
      <c r="A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row>
    <row r="35" spans="1:31">
      <c r="A35" s="40"/>
    </row>
    <row r="36" spans="1:31">
      <c r="A36" s="40"/>
    </row>
    <row r="37" spans="1:31">
      <c r="A37" s="40"/>
    </row>
    <row r="38" spans="1:31">
      <c r="A38" s="40"/>
    </row>
    <row r="39" spans="1:31">
      <c r="A39" s="40"/>
    </row>
    <row r="40" spans="1:31">
      <c r="A40" s="40"/>
    </row>
    <row r="41" spans="1:31">
      <c r="A41" s="40"/>
    </row>
    <row r="42" spans="1:31">
      <c r="A42" s="40"/>
    </row>
    <row r="43" spans="1:31">
      <c r="A43" s="40"/>
    </row>
    <row r="44" spans="1:31">
      <c r="A44" s="40"/>
    </row>
    <row r="45" spans="1:31">
      <c r="A45" s="40"/>
    </row>
    <row r="46" spans="1:31">
      <c r="A46" s="40"/>
    </row>
    <row r="47" spans="1:31">
      <c r="A47" s="40"/>
    </row>
    <row r="48" spans="1:31">
      <c r="A48" s="40"/>
    </row>
    <row r="49" spans="1:1">
      <c r="A49" s="40"/>
    </row>
    <row r="50" spans="1:1">
      <c r="A50" s="40"/>
    </row>
    <row r="51" spans="1:1">
      <c r="A51" s="40"/>
    </row>
    <row r="52" spans="1:1">
      <c r="A52" s="40"/>
    </row>
    <row r="53" spans="1:1">
      <c r="A53" s="40"/>
    </row>
    <row r="54" spans="1:1">
      <c r="A54" s="40"/>
    </row>
    <row r="55" spans="1:1">
      <c r="A55" s="40"/>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C16" sqref="C16"/>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40"/>
      <c r="B1" s="379" t="s">
        <v>61</v>
      </c>
      <c r="C1" s="379"/>
      <c r="D1" s="379"/>
      <c r="E1" s="40"/>
      <c r="F1" s="40"/>
      <c r="G1" s="40"/>
      <c r="H1" s="40"/>
      <c r="I1" s="40"/>
      <c r="J1" s="40"/>
      <c r="K1" s="40"/>
      <c r="L1" s="40"/>
      <c r="M1" s="40"/>
      <c r="N1" s="40"/>
      <c r="O1" s="40"/>
      <c r="P1" s="40"/>
      <c r="Q1" s="40"/>
      <c r="R1" s="40"/>
      <c r="S1" s="40"/>
      <c r="T1" s="40"/>
      <c r="U1" s="40"/>
    </row>
    <row r="2" spans="1:21">
      <c r="A2" s="40"/>
      <c r="B2" s="40"/>
      <c r="C2" s="40"/>
      <c r="D2" s="40"/>
      <c r="E2" s="40"/>
      <c r="F2" s="40"/>
      <c r="G2" s="40"/>
      <c r="H2" s="40"/>
      <c r="I2" s="40"/>
      <c r="J2" s="40"/>
      <c r="K2" s="40"/>
      <c r="L2" s="40"/>
      <c r="M2" s="40"/>
      <c r="N2" s="40"/>
      <c r="O2" s="40"/>
      <c r="P2" s="40"/>
      <c r="Q2" s="40"/>
      <c r="R2" s="40"/>
      <c r="S2" s="40"/>
      <c r="T2" s="40"/>
      <c r="U2" s="40"/>
    </row>
    <row r="3" spans="1:21" ht="30">
      <c r="A3" s="40"/>
      <c r="B3" s="61"/>
      <c r="C3" s="22" t="s">
        <v>54</v>
      </c>
      <c r="D3" s="22" t="s">
        <v>55</v>
      </c>
      <c r="E3" s="40"/>
      <c r="F3" s="40"/>
      <c r="G3" s="40"/>
      <c r="H3" s="40"/>
      <c r="I3" s="40"/>
      <c r="J3" s="40"/>
      <c r="K3" s="40"/>
      <c r="L3" s="40"/>
      <c r="M3" s="40"/>
      <c r="N3" s="40"/>
      <c r="O3" s="40"/>
      <c r="P3" s="40"/>
      <c r="Q3" s="40"/>
      <c r="R3" s="40"/>
      <c r="S3" s="40"/>
      <c r="T3" s="40"/>
      <c r="U3" s="40"/>
    </row>
    <row r="4" spans="1:21" ht="33.75">
      <c r="A4" s="60" t="s">
        <v>81</v>
      </c>
      <c r="B4" s="25" t="s">
        <v>99</v>
      </c>
      <c r="C4" s="30" t="s">
        <v>153</v>
      </c>
      <c r="D4" s="23" t="s">
        <v>95</v>
      </c>
      <c r="E4" s="40"/>
      <c r="F4" s="40"/>
      <c r="G4" s="40"/>
      <c r="H4" s="40"/>
      <c r="I4" s="40"/>
      <c r="J4" s="40"/>
      <c r="K4" s="40"/>
      <c r="L4" s="40"/>
      <c r="M4" s="40"/>
      <c r="N4" s="40"/>
      <c r="O4" s="40"/>
      <c r="P4" s="40"/>
      <c r="Q4" s="40"/>
      <c r="R4" s="40"/>
      <c r="S4" s="40"/>
      <c r="T4" s="40"/>
      <c r="U4" s="40"/>
    </row>
    <row r="5" spans="1:21" ht="67.5">
      <c r="A5" s="60" t="s">
        <v>82</v>
      </c>
      <c r="B5" s="26" t="s">
        <v>57</v>
      </c>
      <c r="C5" s="31" t="s">
        <v>91</v>
      </c>
      <c r="D5" s="24" t="s">
        <v>96</v>
      </c>
      <c r="E5" s="40"/>
      <c r="F5" s="40"/>
      <c r="G5" s="40"/>
      <c r="H5" s="40"/>
      <c r="I5" s="40"/>
      <c r="J5" s="40"/>
      <c r="K5" s="40"/>
      <c r="L5" s="40"/>
      <c r="M5" s="40"/>
      <c r="N5" s="40"/>
      <c r="O5" s="40"/>
      <c r="P5" s="40"/>
      <c r="Q5" s="40"/>
      <c r="R5" s="40"/>
      <c r="S5" s="40"/>
      <c r="T5" s="40"/>
      <c r="U5" s="40"/>
    </row>
    <row r="6" spans="1:21" ht="67.5">
      <c r="A6" s="60" t="s">
        <v>79</v>
      </c>
      <c r="B6" s="27" t="s">
        <v>58</v>
      </c>
      <c r="C6" s="31" t="s">
        <v>92</v>
      </c>
      <c r="D6" s="24" t="s">
        <v>98</v>
      </c>
      <c r="E6" s="40"/>
      <c r="F6" s="40"/>
      <c r="G6" s="40"/>
      <c r="H6" s="40"/>
      <c r="I6" s="40"/>
      <c r="J6" s="40"/>
      <c r="K6" s="40"/>
      <c r="L6" s="40"/>
      <c r="M6" s="40"/>
      <c r="N6" s="40"/>
      <c r="O6" s="40"/>
      <c r="P6" s="40"/>
      <c r="Q6" s="40"/>
      <c r="R6" s="40"/>
      <c r="S6" s="40"/>
      <c r="T6" s="40"/>
      <c r="U6" s="40"/>
    </row>
    <row r="7" spans="1:21" ht="101.25">
      <c r="A7" s="60" t="s">
        <v>7</v>
      </c>
      <c r="B7" s="28" t="s">
        <v>59</v>
      </c>
      <c r="C7" s="31" t="s">
        <v>93</v>
      </c>
      <c r="D7" s="24" t="s">
        <v>97</v>
      </c>
      <c r="E7" s="40"/>
      <c r="F7" s="40"/>
      <c r="G7" s="40"/>
      <c r="H7" s="40"/>
      <c r="I7" s="40"/>
      <c r="J7" s="40"/>
      <c r="K7" s="40"/>
      <c r="L7" s="40"/>
      <c r="M7" s="40"/>
      <c r="N7" s="40"/>
      <c r="O7" s="40"/>
      <c r="P7" s="40"/>
      <c r="Q7" s="40"/>
      <c r="R7" s="40"/>
      <c r="S7" s="40"/>
      <c r="T7" s="40"/>
      <c r="U7" s="40"/>
    </row>
    <row r="8" spans="1:21" ht="67.5">
      <c r="A8" s="60" t="s">
        <v>83</v>
      </c>
      <c r="B8" s="29" t="s">
        <v>60</v>
      </c>
      <c r="C8" s="31" t="s">
        <v>94</v>
      </c>
      <c r="D8" s="24" t="s">
        <v>116</v>
      </c>
      <c r="E8" s="40"/>
      <c r="F8" s="40"/>
      <c r="G8" s="40"/>
      <c r="H8" s="40"/>
      <c r="I8" s="40"/>
      <c r="J8" s="40"/>
      <c r="K8" s="40"/>
      <c r="L8" s="40"/>
      <c r="M8" s="40"/>
      <c r="N8" s="40"/>
      <c r="O8" s="40"/>
      <c r="P8" s="40"/>
      <c r="Q8" s="40"/>
      <c r="R8" s="40"/>
      <c r="S8" s="40"/>
      <c r="T8" s="40"/>
      <c r="U8" s="40"/>
    </row>
    <row r="9" spans="1:21" ht="20.25">
      <c r="A9" s="60"/>
      <c r="B9" s="60"/>
      <c r="C9" s="62"/>
      <c r="D9" s="62"/>
      <c r="E9" s="40"/>
      <c r="F9" s="40"/>
      <c r="G9" s="40"/>
      <c r="H9" s="40"/>
      <c r="I9" s="40"/>
      <c r="J9" s="40"/>
      <c r="K9" s="40"/>
      <c r="L9" s="40"/>
      <c r="M9" s="40"/>
      <c r="N9" s="40"/>
      <c r="O9" s="40"/>
      <c r="P9" s="40"/>
      <c r="Q9" s="40"/>
      <c r="R9" s="40"/>
      <c r="S9" s="40"/>
      <c r="T9" s="40"/>
      <c r="U9" s="40"/>
    </row>
    <row r="10" spans="1:21" ht="16.5">
      <c r="A10" s="60"/>
      <c r="B10" s="63"/>
      <c r="C10" s="63"/>
      <c r="D10" s="63"/>
      <c r="E10" s="40"/>
      <c r="F10" s="40"/>
      <c r="G10" s="40"/>
      <c r="H10" s="40"/>
      <c r="I10" s="40"/>
      <c r="J10" s="40"/>
      <c r="K10" s="40"/>
      <c r="L10" s="40"/>
      <c r="M10" s="40"/>
      <c r="N10" s="40"/>
      <c r="O10" s="40"/>
      <c r="P10" s="40"/>
      <c r="Q10" s="40"/>
      <c r="R10" s="40"/>
      <c r="S10" s="40"/>
      <c r="T10" s="40"/>
      <c r="U10" s="40"/>
    </row>
    <row r="11" spans="1:21">
      <c r="A11" s="60"/>
      <c r="B11" s="60" t="s">
        <v>89</v>
      </c>
      <c r="C11" s="60" t="s">
        <v>141</v>
      </c>
      <c r="D11" s="60" t="s">
        <v>148</v>
      </c>
      <c r="E11" s="40"/>
      <c r="F11" s="40"/>
      <c r="G11" s="40"/>
      <c r="H11" s="40"/>
      <c r="I11" s="40"/>
      <c r="J11" s="40"/>
      <c r="K11" s="40"/>
      <c r="L11" s="40"/>
      <c r="M11" s="40"/>
      <c r="N11" s="40"/>
      <c r="O11" s="40"/>
      <c r="P11" s="40"/>
      <c r="Q11" s="40"/>
      <c r="R11" s="40"/>
      <c r="S11" s="40"/>
      <c r="T11" s="40"/>
      <c r="U11" s="40"/>
    </row>
    <row r="12" spans="1:21">
      <c r="A12" s="60"/>
      <c r="B12" s="60" t="s">
        <v>87</v>
      </c>
      <c r="C12" s="60" t="s">
        <v>145</v>
      </c>
      <c r="D12" s="60" t="s">
        <v>149</v>
      </c>
      <c r="E12" s="40"/>
      <c r="F12" s="40"/>
      <c r="G12" s="40"/>
      <c r="H12" s="40"/>
      <c r="I12" s="40"/>
      <c r="J12" s="40"/>
      <c r="K12" s="40"/>
      <c r="L12" s="40"/>
      <c r="M12" s="40"/>
      <c r="N12" s="40"/>
      <c r="O12" s="40"/>
      <c r="P12" s="40"/>
      <c r="Q12" s="40"/>
      <c r="R12" s="40"/>
      <c r="S12" s="40"/>
      <c r="T12" s="40"/>
      <c r="U12" s="40"/>
    </row>
    <row r="13" spans="1:21">
      <c r="A13" s="60"/>
      <c r="B13" s="60"/>
      <c r="C13" s="60" t="s">
        <v>144</v>
      </c>
      <c r="D13" s="60" t="s">
        <v>150</v>
      </c>
      <c r="E13" s="40"/>
      <c r="F13" s="40"/>
      <c r="G13" s="40"/>
      <c r="H13" s="40"/>
      <c r="I13" s="40"/>
      <c r="J13" s="40"/>
      <c r="K13" s="40"/>
      <c r="L13" s="40"/>
      <c r="M13" s="40"/>
      <c r="N13" s="40"/>
      <c r="O13" s="40"/>
      <c r="P13" s="40"/>
      <c r="Q13" s="40"/>
      <c r="R13" s="40"/>
      <c r="S13" s="40"/>
      <c r="T13" s="40"/>
      <c r="U13" s="40"/>
    </row>
    <row r="14" spans="1:21">
      <c r="A14" s="60"/>
      <c r="B14" s="60"/>
      <c r="C14" s="60" t="s">
        <v>146</v>
      </c>
      <c r="D14" s="60" t="s">
        <v>151</v>
      </c>
      <c r="E14" s="40"/>
      <c r="F14" s="40"/>
      <c r="G14" s="40"/>
      <c r="H14" s="40"/>
      <c r="I14" s="40"/>
      <c r="J14" s="40"/>
      <c r="K14" s="40"/>
      <c r="L14" s="40"/>
      <c r="M14" s="40"/>
      <c r="N14" s="40"/>
      <c r="O14" s="40"/>
      <c r="P14" s="40"/>
      <c r="Q14" s="40"/>
      <c r="R14" s="40"/>
      <c r="S14" s="40"/>
      <c r="T14" s="40"/>
      <c r="U14" s="40"/>
    </row>
    <row r="15" spans="1:21">
      <c r="A15" s="60"/>
      <c r="B15" s="60"/>
      <c r="C15" s="60" t="s">
        <v>147</v>
      </c>
      <c r="D15" s="60" t="s">
        <v>152</v>
      </c>
      <c r="E15" s="40"/>
      <c r="F15" s="40"/>
      <c r="G15" s="40"/>
      <c r="H15" s="40"/>
      <c r="I15" s="40"/>
      <c r="J15" s="40"/>
      <c r="K15" s="40"/>
      <c r="L15" s="40"/>
      <c r="M15" s="40"/>
      <c r="N15" s="40"/>
      <c r="O15" s="40"/>
      <c r="P15" s="40"/>
      <c r="Q15" s="40"/>
      <c r="R15" s="40"/>
      <c r="S15" s="40"/>
      <c r="T15" s="40"/>
      <c r="U15" s="40"/>
    </row>
    <row r="16" spans="1:21">
      <c r="A16" s="60"/>
      <c r="B16" s="60"/>
      <c r="C16" s="60"/>
      <c r="D16" s="60"/>
      <c r="E16" s="40"/>
      <c r="F16" s="40"/>
      <c r="G16" s="40"/>
      <c r="H16" s="40"/>
      <c r="I16" s="40"/>
      <c r="J16" s="40"/>
      <c r="K16" s="40"/>
      <c r="L16" s="40"/>
      <c r="M16" s="40"/>
      <c r="N16" s="40"/>
      <c r="O16" s="40"/>
    </row>
    <row r="17" spans="1:15">
      <c r="A17" s="60"/>
      <c r="B17" s="60"/>
      <c r="C17" s="60"/>
      <c r="D17" s="60"/>
      <c r="E17" s="40"/>
      <c r="F17" s="40"/>
      <c r="G17" s="40"/>
      <c r="H17" s="40"/>
      <c r="I17" s="40"/>
      <c r="J17" s="40"/>
      <c r="K17" s="40"/>
      <c r="L17" s="40"/>
      <c r="M17" s="40"/>
      <c r="N17" s="40"/>
      <c r="O17" s="40"/>
    </row>
    <row r="18" spans="1:15">
      <c r="A18" s="60"/>
      <c r="B18" s="64"/>
      <c r="C18" s="64"/>
      <c r="D18" s="64"/>
      <c r="E18" s="40"/>
      <c r="F18" s="40"/>
      <c r="G18" s="40"/>
      <c r="H18" s="40"/>
      <c r="I18" s="40"/>
      <c r="J18" s="40"/>
      <c r="K18" s="40"/>
      <c r="L18" s="40"/>
      <c r="M18" s="40"/>
      <c r="N18" s="40"/>
      <c r="O18" s="40"/>
    </row>
    <row r="19" spans="1:15">
      <c r="A19" s="60"/>
      <c r="B19" s="64"/>
      <c r="C19" s="64"/>
      <c r="D19" s="64"/>
      <c r="E19" s="40"/>
      <c r="F19" s="40"/>
      <c r="G19" s="40"/>
      <c r="H19" s="40"/>
      <c r="I19" s="40"/>
      <c r="J19" s="40"/>
      <c r="K19" s="40"/>
      <c r="L19" s="40"/>
      <c r="M19" s="40"/>
      <c r="N19" s="40"/>
      <c r="O19" s="40"/>
    </row>
    <row r="20" spans="1:15">
      <c r="A20" s="60"/>
      <c r="B20" s="64"/>
      <c r="C20" s="64"/>
      <c r="D20" s="64"/>
      <c r="E20" s="40"/>
      <c r="F20" s="40"/>
      <c r="G20" s="40"/>
      <c r="H20" s="40"/>
      <c r="I20" s="40"/>
      <c r="J20" s="40"/>
      <c r="K20" s="40"/>
      <c r="L20" s="40"/>
      <c r="M20" s="40"/>
      <c r="N20" s="40"/>
      <c r="O20" s="40"/>
    </row>
    <row r="21" spans="1:15">
      <c r="A21" s="60"/>
      <c r="B21" s="64"/>
      <c r="C21" s="64"/>
      <c r="D21" s="64"/>
      <c r="E21" s="40"/>
      <c r="F21" s="40"/>
      <c r="G21" s="40"/>
      <c r="H21" s="40"/>
      <c r="I21" s="40"/>
      <c r="J21" s="40"/>
      <c r="K21" s="40"/>
      <c r="L21" s="40"/>
      <c r="M21" s="40"/>
      <c r="N21" s="40"/>
      <c r="O21" s="40"/>
    </row>
    <row r="22" spans="1:15" ht="20.25">
      <c r="A22" s="60"/>
      <c r="B22" s="60"/>
      <c r="C22" s="62"/>
      <c r="D22" s="62"/>
      <c r="E22" s="40"/>
      <c r="F22" s="40"/>
      <c r="G22" s="40"/>
      <c r="H22" s="40"/>
      <c r="I22" s="40"/>
      <c r="J22" s="40"/>
      <c r="K22" s="40"/>
      <c r="L22" s="40"/>
      <c r="M22" s="40"/>
      <c r="N22" s="40"/>
      <c r="O22" s="40"/>
    </row>
    <row r="23" spans="1:15" ht="20.25">
      <c r="A23" s="60"/>
      <c r="B23" s="60"/>
      <c r="C23" s="62"/>
      <c r="D23" s="62"/>
      <c r="E23" s="40"/>
      <c r="F23" s="40"/>
      <c r="G23" s="40"/>
      <c r="H23" s="40"/>
      <c r="I23" s="40"/>
      <c r="J23" s="40"/>
      <c r="K23" s="40"/>
      <c r="L23" s="40"/>
      <c r="M23" s="40"/>
      <c r="N23" s="40"/>
      <c r="O23" s="40"/>
    </row>
    <row r="24" spans="1:15" ht="20.25">
      <c r="A24" s="60"/>
      <c r="B24" s="60"/>
      <c r="C24" s="62"/>
      <c r="D24" s="62"/>
      <c r="E24" s="40"/>
      <c r="F24" s="40"/>
      <c r="G24" s="40"/>
      <c r="H24" s="40"/>
      <c r="I24" s="40"/>
      <c r="J24" s="40"/>
      <c r="K24" s="40"/>
      <c r="L24" s="40"/>
      <c r="M24" s="40"/>
      <c r="N24" s="40"/>
      <c r="O24" s="40"/>
    </row>
    <row r="25" spans="1:15" ht="20.25">
      <c r="A25" s="60"/>
      <c r="B25" s="60"/>
      <c r="C25" s="62"/>
      <c r="D25" s="62"/>
      <c r="E25" s="40"/>
      <c r="F25" s="40"/>
      <c r="G25" s="40"/>
      <c r="H25" s="40"/>
      <c r="I25" s="40"/>
      <c r="J25" s="40"/>
      <c r="K25" s="40"/>
      <c r="L25" s="40"/>
      <c r="M25" s="40"/>
      <c r="N25" s="40"/>
      <c r="O25" s="40"/>
    </row>
    <row r="26" spans="1:15" ht="20.25">
      <c r="A26" s="60"/>
      <c r="B26" s="60"/>
      <c r="C26" s="62"/>
      <c r="D26" s="62"/>
      <c r="E26" s="40"/>
      <c r="F26" s="40"/>
      <c r="G26" s="40"/>
      <c r="H26" s="40"/>
      <c r="I26" s="40"/>
      <c r="J26" s="40"/>
      <c r="K26" s="40"/>
      <c r="L26" s="40"/>
      <c r="M26" s="40"/>
      <c r="N26" s="40"/>
      <c r="O26" s="40"/>
    </row>
    <row r="27" spans="1:15" ht="20.25">
      <c r="A27" s="60"/>
      <c r="B27" s="60"/>
      <c r="C27" s="62"/>
      <c r="D27" s="62"/>
      <c r="E27" s="40"/>
      <c r="F27" s="40"/>
      <c r="G27" s="40"/>
      <c r="H27" s="40"/>
      <c r="I27" s="40"/>
      <c r="J27" s="40"/>
      <c r="K27" s="40"/>
      <c r="L27" s="40"/>
      <c r="M27" s="40"/>
      <c r="N27" s="40"/>
      <c r="O27" s="40"/>
    </row>
    <row r="28" spans="1:15" ht="20.25">
      <c r="A28" s="60"/>
      <c r="B28" s="60"/>
      <c r="C28" s="62"/>
      <c r="D28" s="62"/>
      <c r="E28" s="40"/>
      <c r="F28" s="40"/>
      <c r="G28" s="40"/>
      <c r="H28" s="40"/>
      <c r="I28" s="40"/>
      <c r="J28" s="40"/>
      <c r="K28" s="40"/>
      <c r="L28" s="40"/>
      <c r="M28" s="40"/>
      <c r="N28" s="40"/>
      <c r="O28" s="40"/>
    </row>
    <row r="29" spans="1:15" ht="20.25">
      <c r="A29" s="60"/>
      <c r="B29" s="60"/>
      <c r="C29" s="62"/>
      <c r="D29" s="62"/>
      <c r="E29" s="40"/>
      <c r="F29" s="40"/>
      <c r="G29" s="40"/>
      <c r="H29" s="40"/>
      <c r="I29" s="40"/>
      <c r="J29" s="40"/>
      <c r="K29" s="40"/>
      <c r="L29" s="40"/>
      <c r="M29" s="40"/>
      <c r="N29" s="40"/>
      <c r="O29" s="40"/>
    </row>
    <row r="30" spans="1:15" ht="20.25">
      <c r="A30" s="60"/>
      <c r="B30" s="60"/>
      <c r="C30" s="62"/>
      <c r="D30" s="62"/>
      <c r="E30" s="40"/>
      <c r="F30" s="40"/>
      <c r="G30" s="40"/>
      <c r="H30" s="40"/>
      <c r="I30" s="40"/>
      <c r="J30" s="40"/>
      <c r="K30" s="40"/>
      <c r="L30" s="40"/>
      <c r="M30" s="40"/>
      <c r="N30" s="40"/>
      <c r="O30" s="40"/>
    </row>
    <row r="31" spans="1:15" ht="20.25">
      <c r="A31" s="60"/>
      <c r="B31" s="60"/>
      <c r="C31" s="62"/>
      <c r="D31" s="62"/>
      <c r="E31" s="40"/>
      <c r="F31" s="40"/>
      <c r="G31" s="40"/>
      <c r="H31" s="40"/>
      <c r="I31" s="40"/>
      <c r="J31" s="40"/>
      <c r="K31" s="40"/>
      <c r="L31" s="40"/>
      <c r="M31" s="40"/>
      <c r="N31" s="40"/>
      <c r="O31" s="40"/>
    </row>
    <row r="32" spans="1:15" ht="20.25">
      <c r="A32" s="60"/>
      <c r="B32" s="60"/>
      <c r="C32" s="62"/>
      <c r="D32" s="62"/>
      <c r="E32" s="40"/>
      <c r="F32" s="40"/>
      <c r="G32" s="40"/>
      <c r="H32" s="40"/>
      <c r="I32" s="40"/>
      <c r="J32" s="40"/>
      <c r="K32" s="40"/>
      <c r="L32" s="40"/>
      <c r="M32" s="40"/>
      <c r="N32" s="40"/>
      <c r="O32" s="40"/>
    </row>
    <row r="33" spans="1:15" ht="20.25">
      <c r="A33" s="60"/>
      <c r="B33" s="60"/>
      <c r="C33" s="62"/>
      <c r="D33" s="62"/>
      <c r="E33" s="40"/>
      <c r="F33" s="40"/>
      <c r="G33" s="40"/>
      <c r="H33" s="40"/>
      <c r="I33" s="40"/>
      <c r="J33" s="40"/>
      <c r="K33" s="40"/>
      <c r="L33" s="40"/>
      <c r="M33" s="40"/>
      <c r="N33" s="40"/>
      <c r="O33" s="40"/>
    </row>
    <row r="34" spans="1:15" ht="20.25">
      <c r="A34" s="60"/>
      <c r="B34" s="60"/>
      <c r="C34" s="62"/>
      <c r="D34" s="62"/>
      <c r="E34" s="40"/>
      <c r="F34" s="40"/>
      <c r="G34" s="40"/>
      <c r="H34" s="40"/>
      <c r="I34" s="40"/>
      <c r="J34" s="40"/>
      <c r="K34" s="40"/>
      <c r="L34" s="40"/>
      <c r="M34" s="40"/>
      <c r="N34" s="40"/>
      <c r="O34" s="40"/>
    </row>
    <row r="35" spans="1:15" ht="20.25">
      <c r="A35" s="60"/>
      <c r="B35" s="60"/>
      <c r="C35" s="62"/>
      <c r="D35" s="62"/>
      <c r="E35" s="40"/>
      <c r="F35" s="40"/>
      <c r="G35" s="40"/>
      <c r="H35" s="40"/>
      <c r="I35" s="40"/>
      <c r="J35" s="40"/>
      <c r="K35" s="40"/>
      <c r="L35" s="40"/>
      <c r="M35" s="40"/>
      <c r="N35" s="40"/>
      <c r="O35" s="40"/>
    </row>
    <row r="36" spans="1:15" ht="20.25">
      <c r="A36" s="60"/>
      <c r="B36" s="60"/>
      <c r="C36" s="62"/>
      <c r="D36" s="62"/>
      <c r="E36" s="40"/>
      <c r="F36" s="40"/>
      <c r="G36" s="40"/>
      <c r="H36" s="40"/>
      <c r="I36" s="40"/>
      <c r="J36" s="40"/>
      <c r="K36" s="40"/>
      <c r="L36" s="40"/>
      <c r="M36" s="40"/>
      <c r="N36" s="40"/>
      <c r="O36" s="40"/>
    </row>
    <row r="37" spans="1:15" ht="20.25">
      <c r="A37" s="60"/>
      <c r="B37" s="60"/>
      <c r="C37" s="62"/>
      <c r="D37" s="62"/>
      <c r="E37" s="40"/>
      <c r="F37" s="40"/>
      <c r="G37" s="40"/>
      <c r="H37" s="40"/>
      <c r="I37" s="40"/>
      <c r="J37" s="40"/>
      <c r="K37" s="40"/>
      <c r="L37" s="40"/>
      <c r="M37" s="40"/>
      <c r="N37" s="40"/>
      <c r="O37" s="40"/>
    </row>
    <row r="38" spans="1:15" ht="20.25">
      <c r="A38" s="60"/>
      <c r="B38" s="60"/>
      <c r="C38" s="62"/>
      <c r="D38" s="62"/>
      <c r="E38" s="40"/>
      <c r="F38" s="40"/>
      <c r="G38" s="40"/>
      <c r="H38" s="40"/>
      <c r="I38" s="40"/>
      <c r="J38" s="40"/>
      <c r="K38" s="40"/>
      <c r="L38" s="40"/>
      <c r="M38" s="40"/>
      <c r="N38" s="40"/>
      <c r="O38" s="40"/>
    </row>
    <row r="39" spans="1:15" ht="20.25">
      <c r="A39" s="60"/>
      <c r="B39" s="60"/>
      <c r="C39" s="62"/>
      <c r="D39" s="62"/>
      <c r="E39" s="40"/>
      <c r="F39" s="40"/>
      <c r="G39" s="40"/>
      <c r="H39" s="40"/>
      <c r="I39" s="40"/>
      <c r="J39" s="40"/>
      <c r="K39" s="40"/>
      <c r="L39" s="40"/>
      <c r="M39" s="40"/>
      <c r="N39" s="40"/>
      <c r="O39" s="40"/>
    </row>
    <row r="40" spans="1:15" ht="20.25">
      <c r="A40" s="60"/>
      <c r="B40" s="60"/>
      <c r="C40" s="62"/>
      <c r="D40" s="62"/>
      <c r="E40" s="40"/>
      <c r="F40" s="40"/>
      <c r="G40" s="40"/>
      <c r="H40" s="40"/>
      <c r="I40" s="40"/>
      <c r="J40" s="40"/>
      <c r="K40" s="40"/>
      <c r="L40" s="40"/>
      <c r="M40" s="40"/>
      <c r="N40" s="40"/>
      <c r="O40" s="40"/>
    </row>
    <row r="41" spans="1:15" ht="20.25">
      <c r="A41" s="60"/>
      <c r="B41" s="60"/>
      <c r="C41" s="62"/>
      <c r="D41" s="62"/>
      <c r="E41" s="40"/>
      <c r="F41" s="40"/>
      <c r="G41" s="40"/>
      <c r="H41" s="40"/>
      <c r="I41" s="40"/>
      <c r="J41" s="40"/>
      <c r="K41" s="40"/>
      <c r="L41" s="40"/>
      <c r="M41" s="40"/>
      <c r="N41" s="40"/>
      <c r="O41" s="40"/>
    </row>
    <row r="42" spans="1:15" ht="20.25">
      <c r="A42" s="60"/>
      <c r="B42" s="60"/>
      <c r="C42" s="62"/>
      <c r="D42" s="62"/>
      <c r="E42" s="40"/>
      <c r="F42" s="40"/>
      <c r="G42" s="40"/>
      <c r="H42" s="40"/>
      <c r="I42" s="40"/>
      <c r="J42" s="40"/>
      <c r="K42" s="40"/>
      <c r="L42" s="40"/>
      <c r="M42" s="40"/>
      <c r="N42" s="40"/>
      <c r="O42" s="40"/>
    </row>
    <row r="43" spans="1:15" ht="20.25">
      <c r="A43" s="60"/>
      <c r="B43" s="60"/>
      <c r="C43" s="62"/>
      <c r="D43" s="62"/>
      <c r="E43" s="40"/>
      <c r="F43" s="40"/>
      <c r="G43" s="40"/>
      <c r="H43" s="40"/>
      <c r="I43" s="40"/>
      <c r="J43" s="40"/>
      <c r="K43" s="40"/>
      <c r="L43" s="40"/>
      <c r="M43" s="40"/>
      <c r="N43" s="40"/>
      <c r="O43" s="40"/>
    </row>
    <row r="44" spans="1:15" ht="20.25">
      <c r="A44" s="60"/>
      <c r="B44" s="60"/>
      <c r="C44" s="62"/>
      <c r="D44" s="62"/>
      <c r="E44" s="40"/>
      <c r="F44" s="40"/>
      <c r="G44" s="40"/>
      <c r="H44" s="40"/>
      <c r="I44" s="40"/>
      <c r="J44" s="40"/>
      <c r="K44" s="40"/>
      <c r="L44" s="40"/>
      <c r="M44" s="40"/>
      <c r="N44" s="40"/>
      <c r="O44" s="40"/>
    </row>
    <row r="45" spans="1:15" ht="20.25">
      <c r="A45" s="60"/>
      <c r="B45" s="60"/>
      <c r="C45" s="62"/>
      <c r="D45" s="62"/>
      <c r="E45" s="40"/>
      <c r="F45" s="40"/>
      <c r="G45" s="40"/>
      <c r="H45" s="40"/>
      <c r="I45" s="40"/>
      <c r="J45" s="40"/>
      <c r="K45" s="40"/>
      <c r="L45" s="40"/>
      <c r="M45" s="40"/>
      <c r="N45" s="40"/>
      <c r="O45" s="40"/>
    </row>
    <row r="46" spans="1:15" ht="20.25">
      <c r="A46" s="60"/>
      <c r="B46" s="60"/>
      <c r="C46" s="62"/>
      <c r="D46" s="62"/>
      <c r="E46" s="40"/>
      <c r="F46" s="40"/>
      <c r="G46" s="40"/>
      <c r="H46" s="40"/>
      <c r="I46" s="40"/>
      <c r="J46" s="40"/>
      <c r="K46" s="40"/>
      <c r="L46" s="40"/>
      <c r="M46" s="40"/>
      <c r="N46" s="40"/>
      <c r="O46" s="40"/>
    </row>
    <row r="47" spans="1:15" ht="20.25">
      <c r="A47" s="60"/>
      <c r="B47" s="60"/>
      <c r="C47" s="62"/>
      <c r="D47" s="62"/>
      <c r="E47" s="40"/>
      <c r="F47" s="40"/>
      <c r="G47" s="40"/>
      <c r="H47" s="40"/>
      <c r="I47" s="40"/>
      <c r="J47" s="40"/>
      <c r="K47" s="40"/>
      <c r="L47" s="40"/>
      <c r="M47" s="40"/>
      <c r="N47" s="40"/>
      <c r="O47" s="40"/>
    </row>
    <row r="48" spans="1:15" ht="20.25">
      <c r="A48" s="60"/>
      <c r="B48" s="60"/>
      <c r="C48" s="62"/>
      <c r="D48" s="62"/>
      <c r="E48" s="40"/>
      <c r="F48" s="40"/>
      <c r="G48" s="40"/>
      <c r="H48" s="40"/>
      <c r="I48" s="40"/>
      <c r="J48" s="40"/>
      <c r="K48" s="40"/>
      <c r="L48" s="40"/>
      <c r="M48" s="40"/>
      <c r="N48" s="40"/>
      <c r="O48" s="40"/>
    </row>
    <row r="49" spans="1:15" ht="20.25">
      <c r="A49" s="60"/>
      <c r="B49" s="60"/>
      <c r="C49" s="62"/>
      <c r="D49" s="62"/>
      <c r="E49" s="40"/>
      <c r="F49" s="40"/>
      <c r="G49" s="40"/>
      <c r="H49" s="40"/>
      <c r="I49" s="40"/>
      <c r="J49" s="40"/>
      <c r="K49" s="40"/>
      <c r="L49" s="40"/>
      <c r="M49" s="40"/>
      <c r="N49" s="40"/>
      <c r="O49" s="40"/>
    </row>
    <row r="50" spans="1:15" ht="20.25">
      <c r="A50" s="60"/>
      <c r="B50" s="60"/>
      <c r="C50" s="62"/>
      <c r="D50" s="62"/>
      <c r="E50" s="40"/>
      <c r="F50" s="40"/>
      <c r="G50" s="40"/>
      <c r="H50" s="40"/>
      <c r="I50" s="40"/>
      <c r="J50" s="40"/>
      <c r="K50" s="40"/>
      <c r="L50" s="40"/>
      <c r="M50" s="40"/>
      <c r="N50" s="40"/>
      <c r="O50" s="40"/>
    </row>
    <row r="51" spans="1:15" ht="20.25">
      <c r="A51" s="60"/>
      <c r="B51" s="60"/>
      <c r="C51" s="62"/>
      <c r="D51" s="62"/>
      <c r="E51" s="40"/>
      <c r="F51" s="40"/>
      <c r="G51" s="40"/>
      <c r="H51" s="40"/>
      <c r="I51" s="40"/>
      <c r="J51" s="40"/>
      <c r="K51" s="40"/>
      <c r="L51" s="40"/>
      <c r="M51" s="40"/>
      <c r="N51" s="40"/>
      <c r="O51" s="40"/>
    </row>
    <row r="52" spans="1:15" ht="20.25">
      <c r="A52" s="60"/>
      <c r="B52" s="15"/>
      <c r="C52" s="20"/>
      <c r="D52" s="20"/>
    </row>
    <row r="53" spans="1:15" ht="20.25">
      <c r="A53" s="60"/>
      <c r="B53" s="15"/>
      <c r="C53" s="20"/>
      <c r="D53" s="20"/>
    </row>
    <row r="54" spans="1:15" ht="20.25">
      <c r="A54" s="60"/>
      <c r="B54" s="15"/>
      <c r="C54" s="20"/>
      <c r="D54" s="20"/>
    </row>
    <row r="55" spans="1:15" ht="20.25">
      <c r="A55" s="60"/>
      <c r="B55" s="15"/>
      <c r="C55" s="20"/>
      <c r="D55" s="20"/>
    </row>
    <row r="56" spans="1:15" ht="20.25">
      <c r="A56" s="60"/>
      <c r="B56" s="15"/>
      <c r="C56" s="20"/>
      <c r="D56" s="20"/>
    </row>
    <row r="57" spans="1:15" ht="20.25">
      <c r="A57" s="60"/>
      <c r="B57" s="15"/>
      <c r="C57" s="20"/>
      <c r="D57" s="20"/>
    </row>
    <row r="58" spans="1:15" ht="20.25">
      <c r="A58" s="60"/>
      <c r="B58" s="15"/>
      <c r="C58" s="20"/>
      <c r="D58" s="20"/>
    </row>
    <row r="59" spans="1:15" ht="20.25">
      <c r="A59" s="60"/>
      <c r="B59" s="15"/>
      <c r="C59" s="20"/>
      <c r="D59" s="20"/>
    </row>
    <row r="60" spans="1:15" ht="20.25">
      <c r="A60" s="60"/>
      <c r="B60" s="15"/>
      <c r="C60" s="20"/>
      <c r="D60" s="20"/>
    </row>
    <row r="61" spans="1:15" ht="20.25">
      <c r="A61" s="60"/>
      <c r="B61" s="15"/>
      <c r="C61" s="20"/>
      <c r="D61" s="20"/>
    </row>
    <row r="62" spans="1:15" ht="20.25">
      <c r="A62" s="60"/>
      <c r="B62" s="15"/>
      <c r="C62" s="20"/>
      <c r="D62" s="20"/>
    </row>
    <row r="63" spans="1:15" ht="20.25">
      <c r="A63" s="60"/>
      <c r="B63" s="15"/>
      <c r="C63" s="20"/>
      <c r="D63" s="20"/>
    </row>
    <row r="64" spans="1:15" ht="20.25">
      <c r="A64" s="60"/>
      <c r="B64" s="15"/>
      <c r="C64" s="20"/>
      <c r="D64" s="20"/>
    </row>
    <row r="65" spans="1:4" ht="20.25">
      <c r="A65" s="60"/>
      <c r="B65" s="15"/>
      <c r="C65" s="20"/>
      <c r="D65" s="20"/>
    </row>
    <row r="66" spans="1:4" ht="20.25">
      <c r="A66" s="60"/>
      <c r="B66" s="15"/>
      <c r="C66" s="20"/>
      <c r="D66" s="20"/>
    </row>
    <row r="67" spans="1:4" ht="20.25">
      <c r="A67" s="60"/>
      <c r="B67" s="15"/>
      <c r="C67" s="20"/>
      <c r="D67" s="20"/>
    </row>
    <row r="68" spans="1:4" ht="20.25">
      <c r="A68" s="60"/>
      <c r="B68" s="15"/>
      <c r="C68" s="20"/>
      <c r="D68" s="20"/>
    </row>
    <row r="69" spans="1:4" ht="20.25">
      <c r="A69" s="60"/>
      <c r="B69" s="15"/>
      <c r="C69" s="20"/>
      <c r="D69" s="20"/>
    </row>
    <row r="70" spans="1:4" ht="20.25">
      <c r="A70" s="60"/>
      <c r="B70" s="15"/>
      <c r="C70" s="20"/>
      <c r="D70" s="20"/>
    </row>
    <row r="71" spans="1:4" ht="20.25">
      <c r="A71" s="60"/>
      <c r="B71" s="15"/>
      <c r="C71" s="20"/>
      <c r="D71" s="20"/>
    </row>
    <row r="72" spans="1:4" ht="20.25">
      <c r="A72" s="60"/>
      <c r="B72" s="15"/>
      <c r="C72" s="20"/>
      <c r="D72" s="20"/>
    </row>
    <row r="73" spans="1:4" ht="20.25">
      <c r="A73" s="60"/>
      <c r="B73" s="15"/>
      <c r="C73" s="20"/>
      <c r="D73" s="20"/>
    </row>
    <row r="74" spans="1:4" ht="20.25">
      <c r="A74" s="60"/>
      <c r="B74" s="15"/>
      <c r="C74" s="20"/>
      <c r="D74" s="20"/>
    </row>
    <row r="75" spans="1:4" ht="20.25">
      <c r="A75" s="60"/>
      <c r="B75" s="15"/>
      <c r="C75" s="20"/>
      <c r="D75" s="20"/>
    </row>
    <row r="76" spans="1:4" ht="20.25">
      <c r="A76" s="60"/>
      <c r="B76" s="15"/>
      <c r="C76" s="20"/>
      <c r="D76" s="20"/>
    </row>
    <row r="77" spans="1:4" ht="20.25">
      <c r="A77" s="60"/>
      <c r="B77" s="15"/>
      <c r="C77" s="20"/>
      <c r="D77" s="20"/>
    </row>
    <row r="78" spans="1:4" ht="20.25">
      <c r="A78" s="60"/>
      <c r="B78" s="15"/>
      <c r="C78" s="20"/>
      <c r="D78" s="20"/>
    </row>
    <row r="79" spans="1:4" ht="20.25">
      <c r="A79" s="60"/>
      <c r="B79" s="15"/>
      <c r="C79" s="20"/>
      <c r="D79" s="20"/>
    </row>
    <row r="80" spans="1:4" ht="20.25">
      <c r="A80" s="60"/>
      <c r="B80" s="15"/>
      <c r="C80" s="20"/>
      <c r="D80" s="20"/>
    </row>
    <row r="81" spans="1:4" ht="20.25">
      <c r="A81" s="60"/>
      <c r="B81" s="15"/>
      <c r="C81" s="20"/>
      <c r="D81" s="20"/>
    </row>
    <row r="82" spans="1:4" ht="20.25">
      <c r="A82" s="60"/>
      <c r="B82" s="15"/>
      <c r="C82" s="20"/>
      <c r="D82" s="20"/>
    </row>
    <row r="83" spans="1:4" ht="20.25">
      <c r="A83" s="60"/>
      <c r="B83" s="15"/>
      <c r="C83" s="20"/>
      <c r="D83" s="20"/>
    </row>
    <row r="84" spans="1:4" ht="20.25">
      <c r="A84" s="60"/>
      <c r="B84" s="15"/>
      <c r="C84" s="20"/>
      <c r="D84" s="20"/>
    </row>
    <row r="85" spans="1:4" ht="20.25">
      <c r="A85" s="60"/>
      <c r="B85" s="15"/>
      <c r="C85" s="20"/>
      <c r="D85" s="20"/>
    </row>
    <row r="86" spans="1:4" ht="20.25">
      <c r="A86" s="60"/>
      <c r="B86" s="15"/>
      <c r="C86" s="20"/>
      <c r="D86" s="20"/>
    </row>
    <row r="87" spans="1:4" ht="20.25">
      <c r="A87" s="60"/>
      <c r="B87" s="15"/>
      <c r="C87" s="20"/>
      <c r="D87" s="20"/>
    </row>
    <row r="88" spans="1:4" ht="20.25">
      <c r="A88" s="60"/>
      <c r="B88" s="15"/>
      <c r="C88" s="20"/>
      <c r="D88" s="20"/>
    </row>
    <row r="89" spans="1:4" ht="20.25">
      <c r="A89" s="60"/>
      <c r="B89" s="15"/>
      <c r="C89" s="20"/>
      <c r="D89" s="20"/>
    </row>
    <row r="90" spans="1:4" ht="20.25">
      <c r="A90" s="60"/>
      <c r="B90" s="15"/>
      <c r="C90" s="20"/>
      <c r="D90" s="20"/>
    </row>
    <row r="91" spans="1:4" ht="20.25">
      <c r="A91" s="60"/>
      <c r="B91" s="15"/>
      <c r="C91" s="20"/>
      <c r="D91" s="20"/>
    </row>
    <row r="92" spans="1:4" ht="20.25">
      <c r="A92" s="60"/>
      <c r="B92" s="15"/>
      <c r="C92" s="20"/>
      <c r="D92" s="20"/>
    </row>
    <row r="93" spans="1:4" ht="20.25">
      <c r="A93" s="60"/>
      <c r="B93" s="15"/>
      <c r="C93" s="20"/>
      <c r="D93" s="20"/>
    </row>
    <row r="94" spans="1:4" ht="20.25">
      <c r="A94" s="60"/>
      <c r="B94" s="15"/>
      <c r="C94" s="20"/>
      <c r="D94" s="20"/>
    </row>
    <row r="95" spans="1:4" ht="20.25">
      <c r="A95" s="60"/>
      <c r="B95" s="15"/>
      <c r="C95" s="20"/>
      <c r="D95" s="20"/>
    </row>
    <row r="96" spans="1:4" ht="20.25">
      <c r="A96" s="60"/>
      <c r="B96" s="15"/>
      <c r="C96" s="20"/>
      <c r="D96" s="20"/>
    </row>
    <row r="97" spans="1:4" ht="20.25">
      <c r="A97" s="60"/>
      <c r="B97" s="15"/>
      <c r="C97" s="20"/>
      <c r="D97" s="20"/>
    </row>
    <row r="98" spans="1:4" ht="20.25">
      <c r="A98" s="60"/>
      <c r="B98" s="15"/>
      <c r="C98" s="20"/>
      <c r="D98" s="20"/>
    </row>
    <row r="99" spans="1:4" ht="20.25">
      <c r="A99" s="60"/>
      <c r="B99" s="15"/>
      <c r="C99" s="20"/>
      <c r="D99" s="20"/>
    </row>
    <row r="100" spans="1:4" ht="20.25">
      <c r="A100" s="60"/>
      <c r="B100" s="15"/>
      <c r="C100" s="20"/>
      <c r="D100" s="20"/>
    </row>
    <row r="101" spans="1:4" ht="20.25">
      <c r="A101" s="60"/>
      <c r="B101" s="15"/>
      <c r="C101" s="20"/>
      <c r="D101" s="20"/>
    </row>
    <row r="102" spans="1:4" ht="20.25">
      <c r="A102" s="60"/>
      <c r="B102" s="15"/>
      <c r="C102" s="20"/>
      <c r="D102" s="20"/>
    </row>
    <row r="103" spans="1:4" ht="20.25">
      <c r="A103" s="60"/>
      <c r="B103" s="15"/>
      <c r="C103" s="20"/>
      <c r="D103" s="20"/>
    </row>
    <row r="104" spans="1:4" ht="20.25">
      <c r="A104" s="60"/>
      <c r="B104" s="15"/>
      <c r="C104" s="20"/>
      <c r="D104" s="20"/>
    </row>
    <row r="105" spans="1:4" ht="20.25">
      <c r="A105" s="60"/>
      <c r="B105" s="15"/>
      <c r="C105" s="20"/>
      <c r="D105" s="20"/>
    </row>
    <row r="106" spans="1:4" ht="20.25">
      <c r="A106" s="60"/>
      <c r="B106" s="15"/>
      <c r="C106" s="20"/>
      <c r="D106" s="20"/>
    </row>
    <row r="107" spans="1:4" ht="20.25">
      <c r="A107" s="60"/>
      <c r="B107" s="15"/>
      <c r="C107" s="20"/>
      <c r="D107" s="20"/>
    </row>
    <row r="108" spans="1:4" ht="20.25">
      <c r="A108" s="60"/>
      <c r="B108" s="15"/>
      <c r="C108" s="20"/>
      <c r="D108" s="20"/>
    </row>
    <row r="109" spans="1:4" ht="20.25">
      <c r="A109" s="60"/>
      <c r="B109" s="15"/>
      <c r="C109" s="20"/>
      <c r="D109" s="20"/>
    </row>
    <row r="110" spans="1:4" ht="20.25">
      <c r="A110" s="60"/>
      <c r="B110" s="15"/>
      <c r="C110" s="20"/>
      <c r="D110" s="20"/>
    </row>
    <row r="111" spans="1:4" ht="20.25">
      <c r="A111" s="60"/>
      <c r="B111" s="15"/>
      <c r="C111" s="20"/>
      <c r="D111" s="20"/>
    </row>
    <row r="112" spans="1:4" ht="20.25">
      <c r="A112" s="60"/>
      <c r="B112" s="15"/>
      <c r="C112" s="20"/>
      <c r="D112" s="20"/>
    </row>
    <row r="113" spans="1:4" ht="20.25">
      <c r="A113" s="60"/>
      <c r="B113" s="15"/>
      <c r="C113" s="20"/>
      <c r="D113" s="20"/>
    </row>
    <row r="114" spans="1:4" ht="20.25">
      <c r="A114" s="60"/>
      <c r="B114" s="15"/>
      <c r="C114" s="20"/>
      <c r="D114" s="20"/>
    </row>
    <row r="115" spans="1:4" ht="20.25">
      <c r="A115" s="60"/>
      <c r="B115" s="15"/>
      <c r="C115" s="20"/>
      <c r="D115" s="20"/>
    </row>
    <row r="116" spans="1:4" ht="20.25">
      <c r="A116" s="60"/>
      <c r="B116" s="15"/>
      <c r="C116" s="20"/>
      <c r="D116" s="20"/>
    </row>
    <row r="117" spans="1:4" ht="20.25">
      <c r="A117" s="60"/>
      <c r="B117" s="15"/>
      <c r="C117" s="20"/>
      <c r="D117" s="20"/>
    </row>
    <row r="118" spans="1:4" ht="20.25">
      <c r="A118" s="60"/>
      <c r="B118" s="15"/>
      <c r="C118" s="20"/>
      <c r="D118" s="20"/>
    </row>
    <row r="119" spans="1:4" ht="20.25">
      <c r="A119" s="60"/>
      <c r="B119" s="15"/>
      <c r="C119" s="20"/>
      <c r="D119" s="20"/>
    </row>
    <row r="120" spans="1:4" ht="20.25">
      <c r="A120" s="60"/>
      <c r="B120" s="15"/>
      <c r="C120" s="20"/>
      <c r="D120" s="20"/>
    </row>
    <row r="121" spans="1:4" ht="20.25">
      <c r="A121" s="60"/>
      <c r="B121" s="15"/>
      <c r="C121" s="20"/>
      <c r="D121" s="20"/>
    </row>
    <row r="122" spans="1:4" ht="20.25">
      <c r="A122" s="60"/>
      <c r="B122" s="15"/>
      <c r="C122" s="20"/>
      <c r="D122" s="20"/>
    </row>
    <row r="123" spans="1:4" ht="20.25">
      <c r="A123" s="60"/>
      <c r="B123" s="15"/>
      <c r="C123" s="20"/>
      <c r="D123" s="20"/>
    </row>
    <row r="124" spans="1:4" ht="20.25">
      <c r="A124" s="60"/>
      <c r="B124" s="15"/>
      <c r="C124" s="20"/>
      <c r="D124" s="20"/>
    </row>
    <row r="125" spans="1:4" ht="20.25">
      <c r="A125" s="60"/>
      <c r="B125" s="15"/>
      <c r="C125" s="20"/>
      <c r="D125" s="20"/>
    </row>
    <row r="126" spans="1:4" ht="20.25">
      <c r="A126" s="60"/>
      <c r="B126" s="15"/>
      <c r="C126" s="20"/>
      <c r="D126" s="20"/>
    </row>
    <row r="127" spans="1:4" ht="20.25">
      <c r="A127" s="60"/>
      <c r="B127" s="15"/>
      <c r="C127" s="20"/>
      <c r="D127" s="20"/>
    </row>
    <row r="128" spans="1:4" ht="20.25">
      <c r="A128" s="60"/>
      <c r="B128" s="15"/>
      <c r="C128" s="20"/>
      <c r="D128" s="20"/>
    </row>
    <row r="129" spans="1:4" ht="20.25">
      <c r="A129" s="60"/>
      <c r="B129" s="15"/>
      <c r="C129" s="20"/>
      <c r="D129" s="20"/>
    </row>
    <row r="130" spans="1:4" ht="20.25">
      <c r="A130" s="60"/>
      <c r="B130" s="15"/>
      <c r="C130" s="20"/>
      <c r="D130" s="20"/>
    </row>
    <row r="131" spans="1:4" ht="20.25">
      <c r="A131" s="60"/>
      <c r="B131" s="15"/>
      <c r="C131" s="20"/>
      <c r="D131" s="20"/>
    </row>
    <row r="132" spans="1:4" ht="20.25">
      <c r="A132" s="60"/>
      <c r="B132" s="15"/>
      <c r="C132" s="20"/>
      <c r="D132" s="20"/>
    </row>
    <row r="133" spans="1:4" ht="20.25">
      <c r="A133" s="60"/>
      <c r="B133" s="15"/>
      <c r="C133" s="20"/>
      <c r="D133" s="20"/>
    </row>
    <row r="134" spans="1:4" ht="20.25">
      <c r="A134" s="60"/>
      <c r="B134" s="15"/>
      <c r="C134" s="20"/>
      <c r="D134" s="20"/>
    </row>
    <row r="135" spans="1:4" ht="20.25">
      <c r="A135" s="60"/>
      <c r="B135" s="15"/>
      <c r="C135" s="20"/>
      <c r="D135" s="20"/>
    </row>
    <row r="136" spans="1:4" ht="20.25">
      <c r="A136" s="60"/>
      <c r="B136" s="15"/>
      <c r="C136" s="20"/>
      <c r="D136" s="20"/>
    </row>
    <row r="137" spans="1:4" ht="20.25">
      <c r="A137" s="60"/>
      <c r="B137" s="15"/>
      <c r="C137" s="20"/>
      <c r="D137" s="20"/>
    </row>
    <row r="138" spans="1:4" ht="20.25">
      <c r="A138" s="60"/>
      <c r="B138" s="15"/>
      <c r="C138" s="20"/>
      <c r="D138" s="20"/>
    </row>
    <row r="139" spans="1:4" ht="20.25">
      <c r="A139" s="60"/>
      <c r="B139" s="15"/>
      <c r="C139" s="20"/>
      <c r="D139" s="20"/>
    </row>
    <row r="140" spans="1:4" ht="20.25">
      <c r="A140" s="60"/>
      <c r="B140" s="15"/>
      <c r="C140" s="20"/>
      <c r="D140" s="20"/>
    </row>
    <row r="141" spans="1:4" ht="20.25">
      <c r="A141" s="60"/>
      <c r="B141" s="15"/>
      <c r="C141" s="20"/>
      <c r="D141" s="20"/>
    </row>
    <row r="142" spans="1:4" ht="20.25">
      <c r="A142" s="60"/>
      <c r="B142" s="15"/>
      <c r="C142" s="20"/>
      <c r="D142" s="20"/>
    </row>
    <row r="143" spans="1:4" ht="20.25">
      <c r="A143" s="60"/>
      <c r="B143" s="15"/>
      <c r="C143" s="20"/>
      <c r="D143" s="20"/>
    </row>
    <row r="144" spans="1:4" ht="20.25">
      <c r="A144" s="60"/>
      <c r="B144" s="15"/>
      <c r="C144" s="20"/>
      <c r="D144" s="20"/>
    </row>
    <row r="145" spans="1:4" ht="20.25">
      <c r="A145" s="60"/>
      <c r="B145" s="15"/>
      <c r="C145" s="20"/>
      <c r="D145" s="20"/>
    </row>
    <row r="146" spans="1:4" ht="20.25">
      <c r="A146" s="60"/>
      <c r="B146" s="15"/>
      <c r="C146" s="20"/>
      <c r="D146" s="20"/>
    </row>
    <row r="147" spans="1:4" ht="20.25">
      <c r="A147" s="60"/>
      <c r="B147" s="15"/>
      <c r="C147" s="20"/>
      <c r="D147" s="20"/>
    </row>
    <row r="148" spans="1:4" ht="20.25">
      <c r="A148" s="60"/>
      <c r="B148" s="15"/>
      <c r="C148" s="20"/>
      <c r="D148" s="20"/>
    </row>
    <row r="149" spans="1:4" ht="20.25">
      <c r="A149" s="60"/>
      <c r="B149" s="15"/>
      <c r="C149" s="20"/>
      <c r="D149" s="20"/>
    </row>
    <row r="150" spans="1:4" ht="20.25">
      <c r="A150" s="60"/>
      <c r="B150" s="15"/>
      <c r="C150" s="20"/>
      <c r="D150" s="20"/>
    </row>
    <row r="151" spans="1:4" ht="20.25">
      <c r="A151" s="60"/>
      <c r="B151" s="15"/>
      <c r="C151" s="20"/>
      <c r="D151" s="20"/>
    </row>
    <row r="152" spans="1:4" ht="20.25">
      <c r="A152" s="60"/>
      <c r="B152" s="15"/>
      <c r="C152" s="20"/>
      <c r="D152" s="20"/>
    </row>
    <row r="153" spans="1:4" ht="20.25">
      <c r="A153" s="60"/>
      <c r="B153" s="15"/>
      <c r="C153" s="20"/>
      <c r="D153" s="20"/>
    </row>
    <row r="154" spans="1:4" ht="20.25">
      <c r="A154" s="60"/>
      <c r="B154" s="15"/>
      <c r="C154" s="20"/>
      <c r="D154" s="20"/>
    </row>
    <row r="155" spans="1:4" ht="20.25">
      <c r="A155" s="60"/>
      <c r="B155" s="15"/>
      <c r="C155" s="20"/>
      <c r="D155" s="20"/>
    </row>
    <row r="156" spans="1:4" ht="20.25">
      <c r="A156" s="60"/>
      <c r="B156" s="15"/>
      <c r="C156" s="20"/>
      <c r="D156" s="20"/>
    </row>
    <row r="157" spans="1:4" ht="20.25">
      <c r="A157" s="60"/>
      <c r="B157" s="15"/>
      <c r="C157" s="20"/>
      <c r="D157" s="20"/>
    </row>
    <row r="158" spans="1:4" ht="20.25">
      <c r="A158" s="60"/>
      <c r="B158" s="15"/>
      <c r="C158" s="20"/>
      <c r="D158" s="20"/>
    </row>
    <row r="159" spans="1:4" ht="20.25">
      <c r="A159" s="60"/>
      <c r="B159" s="15"/>
      <c r="C159" s="20"/>
      <c r="D159" s="20"/>
    </row>
    <row r="160" spans="1:4" ht="20.25">
      <c r="A160" s="60"/>
      <c r="B160" s="15"/>
      <c r="C160" s="20"/>
      <c r="D160" s="20"/>
    </row>
    <row r="161" spans="1:4" ht="20.25">
      <c r="A161" s="60"/>
      <c r="B161" s="15"/>
      <c r="C161" s="20"/>
      <c r="D161" s="20"/>
    </row>
    <row r="162" spans="1:4" ht="20.25">
      <c r="A162" s="60"/>
      <c r="B162" s="15"/>
      <c r="C162" s="20"/>
      <c r="D162" s="20"/>
    </row>
    <row r="163" spans="1:4" ht="20.25">
      <c r="A163" s="60"/>
      <c r="B163" s="15"/>
      <c r="C163" s="20"/>
      <c r="D163" s="20"/>
    </row>
    <row r="164" spans="1:4" ht="20.25">
      <c r="A164" s="60"/>
      <c r="B164" s="15"/>
      <c r="C164" s="20"/>
      <c r="D164" s="20"/>
    </row>
    <row r="165" spans="1:4" ht="20.25">
      <c r="A165" s="60"/>
      <c r="B165" s="15"/>
      <c r="C165" s="20"/>
      <c r="D165" s="20"/>
    </row>
    <row r="166" spans="1:4" ht="20.25">
      <c r="A166" s="60"/>
      <c r="B166" s="15"/>
      <c r="C166" s="20"/>
      <c r="D166" s="20"/>
    </row>
    <row r="167" spans="1:4" ht="20.25">
      <c r="A167" s="60"/>
      <c r="B167" s="15"/>
      <c r="C167" s="20"/>
      <c r="D167" s="20"/>
    </row>
    <row r="168" spans="1:4" ht="20.25">
      <c r="A168" s="60"/>
      <c r="B168" s="15"/>
      <c r="C168" s="20"/>
      <c r="D168" s="20"/>
    </row>
    <row r="169" spans="1:4" ht="20.25">
      <c r="A169" s="60"/>
      <c r="B169" s="15"/>
      <c r="C169" s="20"/>
      <c r="D169" s="20"/>
    </row>
    <row r="170" spans="1:4" ht="20.25">
      <c r="A170" s="60"/>
      <c r="B170" s="15"/>
      <c r="C170" s="20"/>
      <c r="D170" s="20"/>
    </row>
    <row r="171" spans="1:4" ht="20.25">
      <c r="A171" s="60"/>
      <c r="B171" s="15"/>
      <c r="C171" s="20"/>
      <c r="D171" s="20"/>
    </row>
    <row r="172" spans="1:4" ht="20.25">
      <c r="A172" s="60"/>
      <c r="B172" s="15"/>
      <c r="C172" s="20"/>
      <c r="D172" s="20"/>
    </row>
    <row r="173" spans="1:4" ht="20.25">
      <c r="A173" s="60"/>
      <c r="B173" s="15"/>
      <c r="C173" s="20"/>
      <c r="D173" s="20"/>
    </row>
    <row r="174" spans="1:4" ht="20.25">
      <c r="A174" s="60"/>
      <c r="B174" s="15"/>
      <c r="C174" s="20"/>
      <c r="D174" s="20"/>
    </row>
    <row r="175" spans="1:4" ht="20.25">
      <c r="A175" s="60"/>
      <c r="B175" s="15"/>
      <c r="C175" s="20"/>
      <c r="D175" s="20"/>
    </row>
    <row r="176" spans="1:4" ht="20.25">
      <c r="A176" s="60"/>
      <c r="B176" s="15"/>
      <c r="C176" s="20"/>
      <c r="D176" s="20"/>
    </row>
    <row r="177" spans="1:4" ht="20.25">
      <c r="A177" s="60"/>
      <c r="B177" s="15"/>
      <c r="C177" s="20"/>
      <c r="D177" s="20"/>
    </row>
    <row r="178" spans="1:4" ht="20.25">
      <c r="A178" s="60"/>
      <c r="B178" s="15"/>
      <c r="C178" s="20"/>
      <c r="D178" s="20"/>
    </row>
    <row r="179" spans="1:4" ht="20.25">
      <c r="A179" s="60"/>
      <c r="B179" s="15"/>
      <c r="C179" s="20"/>
      <c r="D179" s="20"/>
    </row>
    <row r="180" spans="1:4" ht="20.25">
      <c r="A180" s="60"/>
      <c r="B180" s="15"/>
      <c r="C180" s="20"/>
      <c r="D180" s="20"/>
    </row>
    <row r="181" spans="1:4" ht="20.25">
      <c r="A181" s="60"/>
      <c r="B181" s="15"/>
      <c r="C181" s="20"/>
      <c r="D181" s="20"/>
    </row>
    <row r="182" spans="1:4" ht="20.25">
      <c r="A182" s="60"/>
      <c r="B182" s="15"/>
      <c r="C182" s="20"/>
      <c r="D182" s="20"/>
    </row>
    <row r="183" spans="1:4" ht="20.25">
      <c r="A183" s="60"/>
      <c r="B183" s="15"/>
      <c r="C183" s="20"/>
      <c r="D183" s="20"/>
    </row>
    <row r="184" spans="1:4" ht="20.25">
      <c r="A184" s="60"/>
      <c r="B184" s="15"/>
      <c r="C184" s="20"/>
      <c r="D184" s="20"/>
    </row>
    <row r="185" spans="1:4" ht="20.25">
      <c r="A185" s="60"/>
      <c r="B185" s="15"/>
      <c r="C185" s="20"/>
      <c r="D185" s="20"/>
    </row>
    <row r="186" spans="1:4" ht="20.25">
      <c r="A186" s="60"/>
      <c r="B186" s="15"/>
      <c r="C186" s="20"/>
      <c r="D186" s="20"/>
    </row>
    <row r="187" spans="1:4" ht="20.25">
      <c r="A187" s="60"/>
      <c r="B187" s="15"/>
      <c r="C187" s="20"/>
      <c r="D187" s="20"/>
    </row>
    <row r="188" spans="1:4" ht="20.25">
      <c r="A188" s="60"/>
      <c r="B188" s="15"/>
      <c r="C188" s="20"/>
      <c r="D188" s="20"/>
    </row>
    <row r="189" spans="1:4" ht="20.25">
      <c r="A189" s="60"/>
      <c r="B189" s="15"/>
      <c r="C189" s="20"/>
      <c r="D189" s="20"/>
    </row>
    <row r="190" spans="1:4" ht="20.25">
      <c r="A190" s="60"/>
      <c r="B190" s="15"/>
      <c r="C190" s="20"/>
      <c r="D190" s="20"/>
    </row>
    <row r="191" spans="1:4" ht="20.25">
      <c r="A191" s="60"/>
      <c r="B191" s="15"/>
      <c r="C191" s="20"/>
      <c r="D191" s="20"/>
    </row>
    <row r="192" spans="1:4" ht="20.25">
      <c r="A192" s="60"/>
      <c r="B192" s="15"/>
      <c r="C192" s="20"/>
      <c r="D192" s="20"/>
    </row>
    <row r="193" spans="1:4" ht="20.25">
      <c r="A193" s="60"/>
      <c r="B193" s="15"/>
      <c r="C193" s="20"/>
      <c r="D193" s="20"/>
    </row>
    <row r="194" spans="1:4" ht="20.25">
      <c r="A194" s="60"/>
      <c r="B194" s="15"/>
      <c r="C194" s="20"/>
      <c r="D194" s="20"/>
    </row>
    <row r="195" spans="1:4" ht="20.25">
      <c r="A195" s="60"/>
      <c r="B195" s="15"/>
      <c r="C195" s="20"/>
      <c r="D195" s="20"/>
    </row>
    <row r="196" spans="1:4" ht="20.25">
      <c r="A196" s="60"/>
      <c r="B196" s="15"/>
      <c r="C196" s="20"/>
      <c r="D196" s="20"/>
    </row>
    <row r="197" spans="1:4" ht="20.25">
      <c r="A197" s="60"/>
      <c r="B197" s="15"/>
      <c r="C197" s="20"/>
      <c r="D197" s="20"/>
    </row>
    <row r="198" spans="1:4" ht="20.25">
      <c r="A198" s="60"/>
      <c r="B198" s="15"/>
      <c r="C198" s="20"/>
      <c r="D198" s="20"/>
    </row>
    <row r="199" spans="1:4" ht="20.25">
      <c r="A199" s="60"/>
      <c r="B199" s="15"/>
      <c r="C199" s="20"/>
      <c r="D199" s="20"/>
    </row>
    <row r="200" spans="1:4" ht="20.25">
      <c r="A200" s="60"/>
      <c r="B200" s="15"/>
      <c r="C200" s="20"/>
      <c r="D200" s="20"/>
    </row>
    <row r="201" spans="1:4" ht="20.25">
      <c r="A201" s="60"/>
      <c r="B201" s="15"/>
      <c r="C201" s="20"/>
      <c r="D201" s="20"/>
    </row>
    <row r="202" spans="1:4" ht="20.25">
      <c r="A202" s="60"/>
      <c r="B202" s="15"/>
      <c r="C202" s="20"/>
      <c r="D202" s="20"/>
    </row>
    <row r="203" spans="1:4" ht="20.25">
      <c r="A203" s="60"/>
      <c r="B203" s="15"/>
      <c r="C203" s="20"/>
      <c r="D203" s="20"/>
    </row>
    <row r="204" spans="1:4" ht="20.25">
      <c r="A204" s="60"/>
      <c r="B204" s="15"/>
      <c r="C204" s="20"/>
      <c r="D204" s="20"/>
    </row>
    <row r="205" spans="1:4" ht="20.25">
      <c r="A205" s="60"/>
      <c r="B205" s="15"/>
      <c r="C205" s="20"/>
      <c r="D205" s="20"/>
    </row>
    <row r="206" spans="1:4" ht="20.25">
      <c r="A206" s="60"/>
      <c r="B206" s="15"/>
      <c r="C206" s="20"/>
      <c r="D206" s="20"/>
    </row>
    <row r="207" spans="1:4" ht="20.25">
      <c r="A207" s="60"/>
      <c r="B207" s="15"/>
      <c r="C207" s="20"/>
      <c r="D207" s="20"/>
    </row>
    <row r="208" spans="1:4">
      <c r="A208" s="40"/>
      <c r="B208" s="15"/>
      <c r="C208" s="15"/>
      <c r="D208" s="15"/>
    </row>
    <row r="209" spans="1:8" ht="20.25">
      <c r="A209" s="40"/>
      <c r="B209" s="16" t="s">
        <v>86</v>
      </c>
      <c r="C209" s="16" t="s">
        <v>140</v>
      </c>
      <c r="D209" s="19" t="s">
        <v>86</v>
      </c>
      <c r="E209" s="19" t="s">
        <v>140</v>
      </c>
    </row>
    <row r="210" spans="1:8" ht="21">
      <c r="A210" s="40"/>
      <c r="B210" s="17" t="s">
        <v>88</v>
      </c>
      <c r="C210" s="17" t="s">
        <v>56</v>
      </c>
      <c r="D210" t="s">
        <v>88</v>
      </c>
      <c r="F210" t="str">
        <f>IF(NOT(ISBLANK(D210)),D210,IF(NOT(ISBLANK(E210)),"     "&amp;E210,FALSE))</f>
        <v>Afectación Económica o presupuestal</v>
      </c>
      <c r="G210" t="s">
        <v>88</v>
      </c>
      <c r="H210" t="str">
        <f>IF(NOT(ISERROR(MATCH(G210,_xlfn.ANCHORARRAY(B221),0))),F223&amp;"Por favor no seleccionar los criterios de impacto",G210)</f>
        <v>❌Por favor no seleccionar los criterios de impacto</v>
      </c>
    </row>
    <row r="211" spans="1:8" ht="21">
      <c r="A211" s="40"/>
      <c r="B211" s="17" t="s">
        <v>88</v>
      </c>
      <c r="C211" s="17" t="s">
        <v>91</v>
      </c>
      <c r="E211" t="s">
        <v>56</v>
      </c>
      <c r="F211" t="str">
        <f t="shared" ref="F211:F221" si="0">IF(NOT(ISBLANK(D211)),D211,IF(NOT(ISBLANK(E211)),"     "&amp;E211,FALSE))</f>
        <v xml:space="preserve">     Afectación menor a 10 SMLMV .</v>
      </c>
    </row>
    <row r="212" spans="1:8" ht="21">
      <c r="A212" s="40"/>
      <c r="B212" s="17" t="s">
        <v>88</v>
      </c>
      <c r="C212" s="17" t="s">
        <v>92</v>
      </c>
      <c r="E212" t="s">
        <v>91</v>
      </c>
      <c r="F212" t="str">
        <f t="shared" si="0"/>
        <v xml:space="preserve">     Entre 10 y 50 SMLMV </v>
      </c>
    </row>
    <row r="213" spans="1:8" ht="21">
      <c r="A213" s="40"/>
      <c r="B213" s="17" t="s">
        <v>88</v>
      </c>
      <c r="C213" s="17" t="s">
        <v>93</v>
      </c>
      <c r="E213" t="s">
        <v>92</v>
      </c>
      <c r="F213" t="str">
        <f t="shared" si="0"/>
        <v xml:space="preserve">     Entre 50 y 100 SMLMV </v>
      </c>
    </row>
    <row r="214" spans="1:8" ht="21">
      <c r="A214" s="40"/>
      <c r="B214" s="17" t="s">
        <v>88</v>
      </c>
      <c r="C214" s="17" t="s">
        <v>94</v>
      </c>
      <c r="E214" t="s">
        <v>93</v>
      </c>
      <c r="F214" t="str">
        <f t="shared" si="0"/>
        <v xml:space="preserve">     Entre 100 y 500 SMLMV </v>
      </c>
    </row>
    <row r="215" spans="1:8" ht="21">
      <c r="A215" s="40"/>
      <c r="B215" s="17" t="s">
        <v>55</v>
      </c>
      <c r="C215" s="17" t="s">
        <v>95</v>
      </c>
      <c r="E215" t="s">
        <v>94</v>
      </c>
      <c r="F215" t="str">
        <f t="shared" si="0"/>
        <v xml:space="preserve">     Mayor a 500 SMLMV </v>
      </c>
    </row>
    <row r="216" spans="1:8" ht="21">
      <c r="A216" s="40"/>
      <c r="B216" s="17" t="s">
        <v>55</v>
      </c>
      <c r="C216" s="17" t="s">
        <v>96</v>
      </c>
      <c r="D216" t="s">
        <v>55</v>
      </c>
      <c r="F216" t="str">
        <f t="shared" si="0"/>
        <v>Pérdida Reputacional</v>
      </c>
    </row>
    <row r="217" spans="1:8" ht="21">
      <c r="A217" s="40"/>
      <c r="B217" s="17" t="s">
        <v>55</v>
      </c>
      <c r="C217" s="17" t="s">
        <v>98</v>
      </c>
      <c r="E217" t="s">
        <v>95</v>
      </c>
      <c r="F217" t="str">
        <f t="shared" si="0"/>
        <v xml:space="preserve">     El riesgo afecta la imagen de alguna área de la organización</v>
      </c>
    </row>
    <row r="218" spans="1:8" ht="21">
      <c r="A218" s="40"/>
      <c r="B218" s="17" t="s">
        <v>55</v>
      </c>
      <c r="C218" s="17" t="s">
        <v>97</v>
      </c>
      <c r="E218" t="s">
        <v>96</v>
      </c>
      <c r="F218" t="str">
        <f t="shared" si="0"/>
        <v xml:space="preserve">     El riesgo afecta la imagen de la entidad internamente, de conocimiento general, nivel interno, de junta dircetiva y accionistas y/o de provedores</v>
      </c>
    </row>
    <row r="219" spans="1:8" ht="21">
      <c r="A219" s="40"/>
      <c r="B219" s="17" t="s">
        <v>55</v>
      </c>
      <c r="C219" s="17" t="s">
        <v>116</v>
      </c>
      <c r="E219" t="s">
        <v>98</v>
      </c>
      <c r="F219" t="str">
        <f t="shared" si="0"/>
        <v xml:space="preserve">     El riesgo afecta la imagen de la entidad con algunos usuarios de relevancia frente al logro de los objetivos</v>
      </c>
    </row>
    <row r="220" spans="1:8">
      <c r="A220" s="40"/>
      <c r="B220" s="18"/>
      <c r="C220" s="18"/>
      <c r="E220" t="s">
        <v>97</v>
      </c>
      <c r="F220" t="str">
        <f t="shared" si="0"/>
        <v xml:space="preserve">     El riesgo afecta la imagen de de la entidad con efecto publicitario sostenido a nivel de sector administrativo, nivel departamental o municipal</v>
      </c>
    </row>
    <row r="221" spans="1:8">
      <c r="A221" s="40"/>
      <c r="B221" s="18" t="str">
        <f t="array" ref="B221:B223">_xlfn.UNIQUE(Tabla1[[#All],[Criterios]])</f>
        <v>Criterios</v>
      </c>
      <c r="C221" s="18"/>
      <c r="E221" t="s">
        <v>116</v>
      </c>
      <c r="F221" t="str">
        <f t="shared" si="0"/>
        <v xml:space="preserve">     El riesgo afecta la imagen de la entidad a nivel nacional, con efecto publicitarios sostenible a nivel país</v>
      </c>
    </row>
    <row r="222" spans="1:8">
      <c r="A222" s="40"/>
      <c r="B222" s="18" t="str">
        <v>Afectación Económica o presupuestal</v>
      </c>
      <c r="C222" s="18"/>
    </row>
    <row r="223" spans="1:8">
      <c r="B223" s="18" t="str">
        <v>Pérdida Reputacional</v>
      </c>
      <c r="C223" s="18"/>
      <c r="F223" s="21" t="s">
        <v>142</v>
      </c>
    </row>
    <row r="224" spans="1:8">
      <c r="B224" s="14"/>
      <c r="C224" s="14"/>
      <c r="F224" s="21" t="s">
        <v>143</v>
      </c>
    </row>
    <row r="225" spans="2:4">
      <c r="B225" s="14"/>
      <c r="C225" s="14"/>
    </row>
    <row r="226" spans="2:4">
      <c r="B226" s="14"/>
      <c r="C226" s="14"/>
    </row>
    <row r="227" spans="2:4">
      <c r="B227" s="14"/>
      <c r="C227" s="14"/>
      <c r="D227" s="14"/>
    </row>
    <row r="228" spans="2:4">
      <c r="B228" s="14"/>
      <c r="C228" s="14"/>
      <c r="D228" s="14"/>
    </row>
    <row r="229" spans="2:4">
      <c r="B229" s="14"/>
      <c r="C229" s="14"/>
      <c r="D229" s="14"/>
    </row>
    <row r="230" spans="2:4">
      <c r="B230" s="14"/>
      <c r="C230" s="14"/>
      <c r="D230" s="14"/>
    </row>
    <row r="231" spans="2:4">
      <c r="B231" s="14"/>
      <c r="C231" s="14"/>
      <c r="D231" s="14"/>
    </row>
    <row r="232" spans="2:4">
      <c r="B232" s="14"/>
      <c r="C232" s="14"/>
      <c r="D232" s="14"/>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H9" sqref="H9"/>
    </sheetView>
  </sheetViews>
  <sheetFormatPr baseColWidth="10" defaultColWidth="14.28515625" defaultRowHeight="12.75"/>
  <cols>
    <col min="1" max="2" width="14.28515625" style="45"/>
    <col min="3" max="3" width="17" style="45" customWidth="1"/>
    <col min="4" max="4" width="14.28515625" style="45"/>
    <col min="5" max="5" width="46" style="45" customWidth="1"/>
    <col min="6" max="16384" width="14.28515625" style="45"/>
  </cols>
  <sheetData>
    <row r="1" spans="2:6" ht="24" customHeight="1" thickBot="1">
      <c r="B1" s="380" t="s">
        <v>76</v>
      </c>
      <c r="C1" s="381"/>
      <c r="D1" s="381"/>
      <c r="E1" s="381"/>
      <c r="F1" s="382"/>
    </row>
    <row r="2" spans="2:6" ht="16.5" thickBot="1">
      <c r="B2" s="46"/>
      <c r="C2" s="46"/>
      <c r="D2" s="46"/>
      <c r="E2" s="46"/>
      <c r="F2" s="46"/>
    </row>
    <row r="3" spans="2:6" ht="16.5" thickBot="1">
      <c r="B3" s="384" t="s">
        <v>62</v>
      </c>
      <c r="C3" s="385"/>
      <c r="D3" s="385"/>
      <c r="E3" s="58" t="s">
        <v>63</v>
      </c>
      <c r="F3" s="59" t="s">
        <v>64</v>
      </c>
    </row>
    <row r="4" spans="2:6" ht="31.5">
      <c r="B4" s="386" t="s">
        <v>65</v>
      </c>
      <c r="C4" s="388" t="s">
        <v>13</v>
      </c>
      <c r="D4" s="47" t="s">
        <v>14</v>
      </c>
      <c r="E4" s="48" t="s">
        <v>66</v>
      </c>
      <c r="F4" s="49">
        <v>0.25</v>
      </c>
    </row>
    <row r="5" spans="2:6" ht="47.25">
      <c r="B5" s="387"/>
      <c r="C5" s="389"/>
      <c r="D5" s="50" t="s">
        <v>15</v>
      </c>
      <c r="E5" s="51" t="s">
        <v>67</v>
      </c>
      <c r="F5" s="52">
        <v>0.15</v>
      </c>
    </row>
    <row r="6" spans="2:6" ht="47.25">
      <c r="B6" s="387"/>
      <c r="C6" s="389"/>
      <c r="D6" s="50" t="s">
        <v>16</v>
      </c>
      <c r="E6" s="51" t="s">
        <v>68</v>
      </c>
      <c r="F6" s="52">
        <v>0.1</v>
      </c>
    </row>
    <row r="7" spans="2:6" ht="63">
      <c r="B7" s="387"/>
      <c r="C7" s="389" t="s">
        <v>17</v>
      </c>
      <c r="D7" s="50" t="s">
        <v>10</v>
      </c>
      <c r="E7" s="51" t="s">
        <v>69</v>
      </c>
      <c r="F7" s="52">
        <v>0.25</v>
      </c>
    </row>
    <row r="8" spans="2:6" ht="31.5">
      <c r="B8" s="387"/>
      <c r="C8" s="389"/>
      <c r="D8" s="50" t="s">
        <v>9</v>
      </c>
      <c r="E8" s="51" t="s">
        <v>70</v>
      </c>
      <c r="F8" s="52">
        <v>0.15</v>
      </c>
    </row>
    <row r="9" spans="2:6" ht="47.25">
      <c r="B9" s="387" t="s">
        <v>156</v>
      </c>
      <c r="C9" s="389" t="s">
        <v>18</v>
      </c>
      <c r="D9" s="50" t="s">
        <v>19</v>
      </c>
      <c r="E9" s="51" t="s">
        <v>71</v>
      </c>
      <c r="F9" s="53" t="s">
        <v>72</v>
      </c>
    </row>
    <row r="10" spans="2:6" ht="63">
      <c r="B10" s="387"/>
      <c r="C10" s="389"/>
      <c r="D10" s="50" t="s">
        <v>20</v>
      </c>
      <c r="E10" s="51" t="s">
        <v>73</v>
      </c>
      <c r="F10" s="53" t="s">
        <v>72</v>
      </c>
    </row>
    <row r="11" spans="2:6" ht="47.25">
      <c r="B11" s="387"/>
      <c r="C11" s="389" t="s">
        <v>21</v>
      </c>
      <c r="D11" s="50" t="s">
        <v>22</v>
      </c>
      <c r="E11" s="51" t="s">
        <v>74</v>
      </c>
      <c r="F11" s="53" t="s">
        <v>72</v>
      </c>
    </row>
    <row r="12" spans="2:6" ht="47.25">
      <c r="B12" s="387"/>
      <c r="C12" s="389"/>
      <c r="D12" s="50" t="s">
        <v>23</v>
      </c>
      <c r="E12" s="51" t="s">
        <v>75</v>
      </c>
      <c r="F12" s="53" t="s">
        <v>72</v>
      </c>
    </row>
    <row r="13" spans="2:6" ht="31.5">
      <c r="B13" s="387"/>
      <c r="C13" s="389" t="s">
        <v>24</v>
      </c>
      <c r="D13" s="50" t="s">
        <v>117</v>
      </c>
      <c r="E13" s="51" t="s">
        <v>120</v>
      </c>
      <c r="F13" s="53" t="s">
        <v>72</v>
      </c>
    </row>
    <row r="14" spans="2:6" ht="32.25" thickBot="1">
      <c r="B14" s="390"/>
      <c r="C14" s="391"/>
      <c r="D14" s="54" t="s">
        <v>118</v>
      </c>
      <c r="E14" s="55" t="s">
        <v>119</v>
      </c>
      <c r="F14" s="56" t="s">
        <v>72</v>
      </c>
    </row>
    <row r="15" spans="2:6" ht="49.5" customHeight="1">
      <c r="B15" s="383" t="s">
        <v>154</v>
      </c>
      <c r="C15" s="383"/>
      <c r="D15" s="383"/>
      <c r="E15" s="383"/>
      <c r="F15" s="383"/>
    </row>
    <row r="16" spans="2:6" ht="27" customHeight="1">
      <c r="B16" s="5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sheetData>
    <row r="2" spans="2:5">
      <c r="B2" t="s">
        <v>31</v>
      </c>
      <c r="E2" t="s">
        <v>130</v>
      </c>
    </row>
    <row r="3" spans="2:5">
      <c r="B3" t="s">
        <v>32</v>
      </c>
      <c r="E3" t="s">
        <v>129</v>
      </c>
    </row>
    <row r="4" spans="2:5">
      <c r="B4" t="s">
        <v>134</v>
      </c>
      <c r="E4" t="s">
        <v>131</v>
      </c>
    </row>
    <row r="5" spans="2:5">
      <c r="B5" t="s">
        <v>133</v>
      </c>
    </row>
    <row r="8" spans="2:5">
      <c r="B8" t="s">
        <v>84</v>
      </c>
    </row>
    <row r="9" spans="2:5">
      <c r="B9" t="s">
        <v>38</v>
      </c>
    </row>
    <row r="10" spans="2:5">
      <c r="B10" t="s">
        <v>39</v>
      </c>
    </row>
    <row r="13" spans="2:5">
      <c r="B13" t="s">
        <v>127</v>
      </c>
    </row>
    <row r="14" spans="2:5">
      <c r="B14" t="s">
        <v>121</v>
      </c>
    </row>
    <row r="15" spans="2:5">
      <c r="B15" t="s">
        <v>124</v>
      </c>
    </row>
    <row r="16" spans="2:5">
      <c r="B16" t="s">
        <v>122</v>
      </c>
    </row>
    <row r="17" spans="2:2">
      <c r="B17" t="s">
        <v>123</v>
      </c>
    </row>
    <row r="18" spans="2:2">
      <c r="B18" t="s">
        <v>125</v>
      </c>
    </row>
    <row r="19" spans="2:2">
      <c r="B19" t="s">
        <v>126</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cols>
    <col min="1" max="1" width="32.85546875" style="1" customWidth="1"/>
    <col min="2" max="16384" width="11.42578125" style="1"/>
  </cols>
  <sheetData>
    <row r="3" spans="1:1">
      <c r="A3" s="2" t="s">
        <v>14</v>
      </c>
    </row>
    <row r="4" spans="1:1">
      <c r="A4" s="2" t="s">
        <v>15</v>
      </c>
    </row>
    <row r="5" spans="1:1">
      <c r="A5" s="2" t="s">
        <v>16</v>
      </c>
    </row>
    <row r="6" spans="1:1">
      <c r="A6" s="2" t="s">
        <v>10</v>
      </c>
    </row>
    <row r="7" spans="1:1">
      <c r="A7" s="2" t="s">
        <v>9</v>
      </c>
    </row>
    <row r="8" spans="1:1">
      <c r="A8" s="2" t="s">
        <v>19</v>
      </c>
    </row>
    <row r="9" spans="1:1">
      <c r="A9" s="2" t="s">
        <v>20</v>
      </c>
    </row>
    <row r="10" spans="1:1">
      <c r="A10" s="2" t="s">
        <v>22</v>
      </c>
    </row>
    <row r="11" spans="1:1">
      <c r="A11" s="2" t="s">
        <v>23</v>
      </c>
    </row>
    <row r="12" spans="1:1">
      <c r="A12" s="2" t="s">
        <v>25</v>
      </c>
    </row>
    <row r="13" spans="1:1">
      <c r="A13" s="2" t="s">
        <v>26</v>
      </c>
    </row>
    <row r="14" spans="1:1">
      <c r="A14" s="2" t="s">
        <v>27</v>
      </c>
    </row>
    <row r="16" spans="1:1">
      <c r="A16" s="2" t="s">
        <v>30</v>
      </c>
    </row>
    <row r="17" spans="1:1">
      <c r="A17" s="2" t="s">
        <v>31</v>
      </c>
    </row>
    <row r="18" spans="1:1">
      <c r="A18" s="2" t="s">
        <v>32</v>
      </c>
    </row>
    <row r="20" spans="1:1">
      <c r="A20" s="2" t="s">
        <v>38</v>
      </c>
    </row>
    <row r="21" spans="1:1">
      <c r="A21" s="2"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Intructivo</vt:lpstr>
      <vt:lpstr>Mapa de Riesgos Corrupcion </vt:lpstr>
      <vt:lpstr>Matriz</vt:lpstr>
      <vt:lpstr>Matriz Calor Residual</vt:lpstr>
      <vt:lpstr>Tabla probabilidad</vt:lpstr>
      <vt:lpstr>Tabla Impacto</vt:lpstr>
      <vt:lpstr>Tabla Valoración controles</vt:lpstr>
      <vt:lpstr>Opciones Tratamiento</vt:lpstr>
      <vt:lpstr>Hoja1</vt:lpstr>
      <vt:lpstr>'Mapa de Riesgos Corrupcion '!Área_de_impresión</vt:lpstr>
      <vt:lpstr>Matriz!Área_de_impresión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comunicaciones</cp:lastModifiedBy>
  <cp:lastPrinted>2025-01-20T14:42:11Z</cp:lastPrinted>
  <dcterms:created xsi:type="dcterms:W3CDTF">2020-03-24T23:12:47Z</dcterms:created>
  <dcterms:modified xsi:type="dcterms:W3CDTF">2025-04-08T14:35:03Z</dcterms:modified>
</cp:coreProperties>
</file>